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na\Desktop\MRNTZ_9.5.26\Vse skupine\"/>
    </mc:Choice>
  </mc:AlternateContent>
  <xr:revisionPtr revIDLastSave="0" documentId="13_ncr:1_{11ED3A82-7FC1-4CF7-8F5C-BDB5120A4A77}" xr6:coauthVersionLast="47" xr6:coauthVersionMax="47" xr10:uidLastSave="{00000000-0000-0000-0000-000000000000}"/>
  <bookViews>
    <workbookView xWindow="-110" yWindow="-110" windowWidth="19420" windowHeight="10300" tabRatio="780" firstSheet="8" activeTab="20" xr2:uid="{82F830C3-7BFC-4AD4-A92F-9E03717871A2}"/>
  </bookViews>
  <sheets>
    <sheet name="Prijave" sheetId="2" state="hidden" r:id="rId1"/>
    <sheet name="U13 M" sheetId="3" r:id="rId2"/>
    <sheet name="U13 M FIN" sheetId="4" r:id="rId3"/>
    <sheet name="Prijave (2)" sheetId="5" state="hidden" r:id="rId4"/>
    <sheet name="U13 Ž" sheetId="6" r:id="rId5"/>
    <sheet name="U13 Ž FIN" sheetId="7" r:id="rId6"/>
    <sheet name="Prijave (3)" sheetId="8" state="hidden" r:id="rId7"/>
    <sheet name="U15 M" sheetId="9" r:id="rId8"/>
    <sheet name="U15 M FIN" sheetId="10" r:id="rId9"/>
    <sheet name="Prijave (4)" sheetId="11" state="hidden" r:id="rId10"/>
    <sheet name="U15 Ž" sheetId="12" r:id="rId11"/>
    <sheet name="U15 Ž FIN" sheetId="13" r:id="rId12"/>
    <sheet name="Prijave (5)" sheetId="14" state="hidden" r:id="rId13"/>
    <sheet name="U19 M" sheetId="15" r:id="rId14"/>
    <sheet name="U19 M FIN" sheetId="16" r:id="rId15"/>
    <sheet name="U19 Ž" sheetId="17" r:id="rId16"/>
    <sheet name="U7 M" sheetId="18" r:id="rId17"/>
    <sheet name="Prijave (6)" sheetId="19" state="hidden" r:id="rId18"/>
    <sheet name="U9 M" sheetId="20" r:id="rId19"/>
    <sheet name="U9 M FIN" sheetId="21" r:id="rId20"/>
    <sheet name="U9 Ž" sheetId="22" r:id="rId21"/>
    <sheet name="Prijave (7)" sheetId="23" state="hidden" r:id="rId22"/>
    <sheet name="U11 M" sheetId="24" r:id="rId23"/>
    <sheet name="U11 M FIN" sheetId="25" r:id="rId24"/>
    <sheet name="U11Ž" sheetId="26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0">Prijave!$A:$G</definedName>
    <definedName name="_xlnm.Print_Area" localSheetId="3">'Prijave (2)'!$A:$G</definedName>
    <definedName name="_xlnm.Print_Area" localSheetId="6">'Prijave (3)'!$A:$G</definedName>
    <definedName name="_xlnm.Print_Area" localSheetId="9">'Prijave (4)'!$A:$G</definedName>
    <definedName name="_xlnm.Print_Area" localSheetId="12">'Prijave (5)'!$A:$G</definedName>
    <definedName name="_xlnm.Print_Area" localSheetId="17">'Prijave (6)'!$A:$G</definedName>
    <definedName name="_xlnm.Print_Area" localSheetId="21">'Prijave (7)'!$A$1:$G$81</definedName>
    <definedName name="_xlnm.Print_Area" localSheetId="22">'U11 M'!$B$1:$AJ$122</definedName>
    <definedName name="_xlnm.Print_Area" localSheetId="23">'U11 M FIN'!$C$1:$M$27</definedName>
    <definedName name="_xlnm.Print_Area" localSheetId="1">'U13 M'!$B:$AJ</definedName>
    <definedName name="_xlnm.Print_Area" localSheetId="2">'U13 M FIN'!$C$1:$M$35</definedName>
    <definedName name="_xlnm.Print_Area" localSheetId="4">'U13 Ž'!$B:$AJ</definedName>
    <definedName name="_xlnm.Print_Area" localSheetId="5">'U13 Ž FIN'!$C$1:$K$19</definedName>
    <definedName name="_xlnm.Print_Area" localSheetId="7">'U15 M'!$B:$AJ</definedName>
    <definedName name="_xlnm.Print_Area" localSheetId="8">'U15 M FIN'!$C$1:$M$35</definedName>
    <definedName name="_xlnm.Print_Area" localSheetId="10">'U15 Ž'!$B:$AJ</definedName>
    <definedName name="_xlnm.Print_Area" localSheetId="11">'U15 Ž FIN'!$C$1:$K$19</definedName>
    <definedName name="_xlnm.Print_Area" localSheetId="13">'U19 M'!$B:$AJ</definedName>
    <definedName name="_xlnm.Print_Area" localSheetId="14">'U19 M FIN'!$C$1:$K$19</definedName>
    <definedName name="_xlnm.Print_Area" localSheetId="18">'U9 M'!$B:$AJ</definedName>
    <definedName name="_xlnm.Print_Area" localSheetId="19">'U9 M FIN'!$C$1:$K$19</definedName>
    <definedName name="_xlnm.Print_Titles" localSheetId="0">Prijave!$1:$4</definedName>
    <definedName name="_xlnm.Print_Titles" localSheetId="3">'Prijave (2)'!$1:$4</definedName>
    <definedName name="_xlnm.Print_Titles" localSheetId="6">'Prijave (3)'!$1:$4</definedName>
    <definedName name="_xlnm.Print_Titles" localSheetId="9">'Prijave (4)'!$1:$4</definedName>
    <definedName name="_xlnm.Print_Titles" localSheetId="12">'Prijave (5)'!$1:$4</definedName>
    <definedName name="_xlnm.Print_Titles" localSheetId="17">'Prijave (6)'!$1:$4</definedName>
    <definedName name="_xlnm.Print_Titles" localSheetId="21">'Prijave (7)'!$1:$4</definedName>
    <definedName name="_xlnm.Print_Titles" localSheetId="22">'U11 M'!$1:$2</definedName>
    <definedName name="_xlnm.Print_Titles" localSheetId="1">'U13 M'!$1:$2</definedName>
    <definedName name="_xlnm.Print_Titles" localSheetId="4">'U13 Ž'!$1:$2</definedName>
    <definedName name="_xlnm.Print_Titles" localSheetId="7">'U15 M'!$1:$2</definedName>
    <definedName name="_xlnm.Print_Titles" localSheetId="10">'U15 Ž'!$1:$2</definedName>
    <definedName name="_xlnm.Print_Titles" localSheetId="13">'U19 M'!$1:$2</definedName>
    <definedName name="_xlnm.Print_Titles" localSheetId="18">'U9 M'!$1:$2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26" l="1"/>
  <c r="F7" i="26"/>
  <c r="E7" i="26"/>
  <c r="P6" i="26"/>
  <c r="H6" i="26"/>
  <c r="F6" i="26"/>
  <c r="P5" i="26"/>
  <c r="E5" i="26"/>
  <c r="J5" i="26" s="1"/>
  <c r="P4" i="26"/>
  <c r="G4" i="26"/>
  <c r="J4" i="26" s="1"/>
  <c r="J7" i="26" l="1"/>
  <c r="J6" i="26"/>
  <c r="K7" i="26" l="1"/>
  <c r="O7" i="26" s="1"/>
  <c r="K4" i="26"/>
  <c r="N4" i="26" s="1"/>
  <c r="K6" i="26"/>
  <c r="N6" i="26" s="1"/>
  <c r="K5" i="26"/>
  <c r="N5" i="26" s="1"/>
  <c r="N7" i="26"/>
  <c r="E27" i="25"/>
  <c r="I26" i="25"/>
  <c r="E26" i="25"/>
  <c r="G27" i="25" s="1"/>
  <c r="D26" i="25"/>
  <c r="H25" i="25"/>
  <c r="E25" i="25"/>
  <c r="G24" i="25"/>
  <c r="D24" i="25"/>
  <c r="F23" i="25"/>
  <c r="E23" i="25"/>
  <c r="K22" i="25"/>
  <c r="D22" i="25"/>
  <c r="J21" i="25"/>
  <c r="E21" i="25"/>
  <c r="G20" i="25"/>
  <c r="D20" i="25"/>
  <c r="F19" i="25"/>
  <c r="E19" i="25"/>
  <c r="I18" i="25"/>
  <c r="D18" i="25"/>
  <c r="H17" i="25"/>
  <c r="E17" i="25"/>
  <c r="M16" i="25"/>
  <c r="E16" i="25"/>
  <c r="F16" i="25" s="1"/>
  <c r="D16" i="25"/>
  <c r="L15" i="25"/>
  <c r="E15" i="25"/>
  <c r="I14" i="25"/>
  <c r="E14" i="25"/>
  <c r="F14" i="25" s="1"/>
  <c r="D14" i="25"/>
  <c r="H13" i="25"/>
  <c r="E13" i="25"/>
  <c r="G12" i="25"/>
  <c r="D12" i="25"/>
  <c r="F11" i="25"/>
  <c r="E11" i="25"/>
  <c r="K10" i="25"/>
  <c r="D10" i="25"/>
  <c r="J9" i="25"/>
  <c r="E9" i="25"/>
  <c r="G8" i="25"/>
  <c r="D8" i="25"/>
  <c r="F7" i="25"/>
  <c r="E7" i="25"/>
  <c r="I6" i="25"/>
  <c r="D6" i="25"/>
  <c r="H5" i="25"/>
  <c r="E5" i="25"/>
  <c r="E4" i="25"/>
  <c r="G5" i="25" s="1"/>
  <c r="D4" i="25"/>
  <c r="C2" i="25"/>
  <c r="C1" i="25"/>
  <c r="AU122" i="24"/>
  <c r="AT122" i="24"/>
  <c r="AS122" i="24"/>
  <c r="AR122" i="24"/>
  <c r="AQ122" i="24"/>
  <c r="AP122" i="24"/>
  <c r="AO122" i="24"/>
  <c r="AN122" i="24"/>
  <c r="AV122" i="24" s="1"/>
  <c r="AM122" i="24"/>
  <c r="AL122" i="24"/>
  <c r="AU121" i="24"/>
  <c r="AT121" i="24"/>
  <c r="AS121" i="24"/>
  <c r="AR121" i="24"/>
  <c r="AQ121" i="24"/>
  <c r="AP121" i="24"/>
  <c r="AO121" i="24"/>
  <c r="AN121" i="24"/>
  <c r="AM121" i="24"/>
  <c r="AL121" i="24"/>
  <c r="AU120" i="24"/>
  <c r="AT120" i="24"/>
  <c r="AS120" i="24"/>
  <c r="AR120" i="24"/>
  <c r="AQ120" i="24"/>
  <c r="AP120" i="24"/>
  <c r="AO120" i="24"/>
  <c r="AN120" i="24"/>
  <c r="AM120" i="24"/>
  <c r="AL120" i="24"/>
  <c r="AU119" i="24"/>
  <c r="AT119" i="24"/>
  <c r="AS119" i="24"/>
  <c r="AR119" i="24"/>
  <c r="AQ119" i="24"/>
  <c r="AP119" i="24"/>
  <c r="AO119" i="24"/>
  <c r="AN119" i="24"/>
  <c r="AM119" i="24"/>
  <c r="AL119" i="24"/>
  <c r="AU118" i="24"/>
  <c r="AT118" i="24"/>
  <c r="AS118" i="24"/>
  <c r="AR118" i="24"/>
  <c r="AQ118" i="24"/>
  <c r="AP118" i="24"/>
  <c r="AO118" i="24"/>
  <c r="AN118" i="24"/>
  <c r="AM118" i="24"/>
  <c r="AL118" i="24"/>
  <c r="AU117" i="24"/>
  <c r="AT117" i="24"/>
  <c r="AS117" i="24"/>
  <c r="AR117" i="24"/>
  <c r="AQ117" i="24"/>
  <c r="AP117" i="24"/>
  <c r="AO117" i="24"/>
  <c r="AN117" i="24"/>
  <c r="AM117" i="24"/>
  <c r="AL117" i="24"/>
  <c r="M113" i="24"/>
  <c r="C113" i="24"/>
  <c r="F119" i="24" s="1"/>
  <c r="M111" i="24"/>
  <c r="C111" i="24"/>
  <c r="F122" i="24" s="1"/>
  <c r="M109" i="24"/>
  <c r="C109" i="24"/>
  <c r="F121" i="24" s="1"/>
  <c r="M107" i="24"/>
  <c r="C107" i="24"/>
  <c r="F120" i="24" s="1"/>
  <c r="AU103" i="24"/>
  <c r="AT103" i="24"/>
  <c r="AS103" i="24"/>
  <c r="AR103" i="24"/>
  <c r="AQ103" i="24"/>
  <c r="AP103" i="24"/>
  <c r="AO103" i="24"/>
  <c r="AN103" i="24"/>
  <c r="AM103" i="24"/>
  <c r="AL103" i="24"/>
  <c r="F103" i="24"/>
  <c r="AU102" i="24"/>
  <c r="AT102" i="24"/>
  <c r="AS102" i="24"/>
  <c r="AR102" i="24"/>
  <c r="AQ102" i="24"/>
  <c r="AP102" i="24"/>
  <c r="AO102" i="24"/>
  <c r="AW102" i="24" s="1"/>
  <c r="AN102" i="24"/>
  <c r="AM102" i="24"/>
  <c r="AL102" i="24"/>
  <c r="AU101" i="24"/>
  <c r="AT101" i="24"/>
  <c r="AS101" i="24"/>
  <c r="AR101" i="24"/>
  <c r="AQ101" i="24"/>
  <c r="AP101" i="24"/>
  <c r="AO101" i="24"/>
  <c r="AN101" i="24"/>
  <c r="AM101" i="24"/>
  <c r="AL101" i="24"/>
  <c r="AV101" i="24" s="1"/>
  <c r="AU100" i="24"/>
  <c r="AT100" i="24"/>
  <c r="AS100" i="24"/>
  <c r="AR100" i="24"/>
  <c r="AQ100" i="24"/>
  <c r="AP100" i="24"/>
  <c r="AO100" i="24"/>
  <c r="AN100" i="24"/>
  <c r="AM100" i="24"/>
  <c r="AL100" i="24"/>
  <c r="AU99" i="24"/>
  <c r="AT99" i="24"/>
  <c r="AS99" i="24"/>
  <c r="AR99" i="24"/>
  <c r="AQ99" i="24"/>
  <c r="AP99" i="24"/>
  <c r="AO99" i="24"/>
  <c r="AN99" i="24"/>
  <c r="AM99" i="24"/>
  <c r="AL99" i="24"/>
  <c r="AU98" i="24"/>
  <c r="AT98" i="24"/>
  <c r="AS98" i="24"/>
  <c r="AR98" i="24"/>
  <c r="AQ98" i="24"/>
  <c r="AP98" i="24"/>
  <c r="AO98" i="24"/>
  <c r="AN98" i="24"/>
  <c r="AM98" i="24"/>
  <c r="AL98" i="24"/>
  <c r="M94" i="24"/>
  <c r="C94" i="24"/>
  <c r="M102" i="24" s="1"/>
  <c r="M92" i="24"/>
  <c r="C92" i="24"/>
  <c r="M99" i="24" s="1"/>
  <c r="M90" i="24"/>
  <c r="C90" i="24"/>
  <c r="M101" i="24" s="1"/>
  <c r="M88" i="24"/>
  <c r="C88" i="24"/>
  <c r="M103" i="24" s="1"/>
  <c r="AU84" i="24"/>
  <c r="AT84" i="24"/>
  <c r="AS84" i="24"/>
  <c r="AR84" i="24"/>
  <c r="AQ84" i="24"/>
  <c r="AP84" i="24"/>
  <c r="AO84" i="24"/>
  <c r="AN84" i="24"/>
  <c r="AM84" i="24"/>
  <c r="AL84" i="24"/>
  <c r="AU83" i="24"/>
  <c r="AT83" i="24"/>
  <c r="AS83" i="24"/>
  <c r="AR83" i="24"/>
  <c r="AQ83" i="24"/>
  <c r="AP83" i="24"/>
  <c r="AO83" i="24"/>
  <c r="AN83" i="24"/>
  <c r="AM83" i="24"/>
  <c r="AW83" i="24" s="1"/>
  <c r="AL83" i="24"/>
  <c r="AU82" i="24"/>
  <c r="AT82" i="24"/>
  <c r="AS82" i="24"/>
  <c r="AR82" i="24"/>
  <c r="AQ82" i="24"/>
  <c r="AP82" i="24"/>
  <c r="AO82" i="24"/>
  <c r="AN82" i="24"/>
  <c r="AM82" i="24"/>
  <c r="AL82" i="24"/>
  <c r="AU81" i="24"/>
  <c r="AT81" i="24"/>
  <c r="AS81" i="24"/>
  <c r="AR81" i="24"/>
  <c r="AQ81" i="24"/>
  <c r="AP81" i="24"/>
  <c r="AO81" i="24"/>
  <c r="AN81" i="24"/>
  <c r="AM81" i="24"/>
  <c r="AL81" i="24"/>
  <c r="AU80" i="24"/>
  <c r="AT80" i="24"/>
  <c r="AS80" i="24"/>
  <c r="AR80" i="24"/>
  <c r="AQ80" i="24"/>
  <c r="AP80" i="24"/>
  <c r="AO80" i="24"/>
  <c r="AN80" i="24"/>
  <c r="AM80" i="24"/>
  <c r="AL80" i="24"/>
  <c r="AU79" i="24"/>
  <c r="AT79" i="24"/>
  <c r="AS79" i="24"/>
  <c r="AR79" i="24"/>
  <c r="AQ79" i="24"/>
  <c r="AP79" i="24"/>
  <c r="AO79" i="24"/>
  <c r="AN79" i="24"/>
  <c r="AM79" i="24"/>
  <c r="AL79" i="24"/>
  <c r="M75" i="24"/>
  <c r="C75" i="24"/>
  <c r="M83" i="24" s="1"/>
  <c r="M73" i="24"/>
  <c r="C73" i="24"/>
  <c r="M80" i="24" s="1"/>
  <c r="M71" i="24"/>
  <c r="C71" i="24"/>
  <c r="M69" i="24"/>
  <c r="C69" i="24"/>
  <c r="M84" i="24" s="1"/>
  <c r="B67" i="24"/>
  <c r="B86" i="24" s="1"/>
  <c r="B105" i="24" s="1"/>
  <c r="AU65" i="24"/>
  <c r="AT65" i="24"/>
  <c r="AS65" i="24"/>
  <c r="AR65" i="24"/>
  <c r="AQ65" i="24"/>
  <c r="AP65" i="24"/>
  <c r="AO65" i="24"/>
  <c r="AN65" i="24"/>
  <c r="AM65" i="24"/>
  <c r="AL65" i="24"/>
  <c r="AU64" i="24"/>
  <c r="AT64" i="24"/>
  <c r="AS64" i="24"/>
  <c r="AR64" i="24"/>
  <c r="AQ64" i="24"/>
  <c r="AP64" i="24"/>
  <c r="AO64" i="24"/>
  <c r="AN64" i="24"/>
  <c r="AM64" i="24"/>
  <c r="AL64" i="24"/>
  <c r="AU63" i="24"/>
  <c r="AT63" i="24"/>
  <c r="AS63" i="24"/>
  <c r="AR63" i="24"/>
  <c r="AQ63" i="24"/>
  <c r="AP63" i="24"/>
  <c r="AO63" i="24"/>
  <c r="AN63" i="24"/>
  <c r="AM63" i="24"/>
  <c r="AL63" i="24"/>
  <c r="AU62" i="24"/>
  <c r="AT62" i="24"/>
  <c r="AS62" i="24"/>
  <c r="AR62" i="24"/>
  <c r="AQ62" i="24"/>
  <c r="AP62" i="24"/>
  <c r="AO62" i="24"/>
  <c r="AN62" i="24"/>
  <c r="AM62" i="24"/>
  <c r="AL62" i="24"/>
  <c r="AU61" i="24"/>
  <c r="AT61" i="24"/>
  <c r="AS61" i="24"/>
  <c r="AR61" i="24"/>
  <c r="AQ61" i="24"/>
  <c r="AP61" i="24"/>
  <c r="AO61" i="24"/>
  <c r="AN61" i="24"/>
  <c r="AM61" i="24"/>
  <c r="AL61" i="24"/>
  <c r="AU60" i="24"/>
  <c r="AT60" i="24"/>
  <c r="AS60" i="24"/>
  <c r="AR60" i="24"/>
  <c r="AQ60" i="24"/>
  <c r="AP60" i="24"/>
  <c r="AO60" i="24"/>
  <c r="AN60" i="24"/>
  <c r="AM60" i="24"/>
  <c r="AW60" i="24" s="1"/>
  <c r="AL60" i="24"/>
  <c r="M56" i="24"/>
  <c r="C56" i="24"/>
  <c r="M64" i="24" s="1"/>
  <c r="M54" i="24"/>
  <c r="C54" i="24"/>
  <c r="F65" i="24" s="1"/>
  <c r="M52" i="24"/>
  <c r="C52" i="24"/>
  <c r="M63" i="24" s="1"/>
  <c r="M50" i="24"/>
  <c r="C50" i="24"/>
  <c r="M65" i="24" s="1"/>
  <c r="AU46" i="24"/>
  <c r="AT46" i="24"/>
  <c r="AS46" i="24"/>
  <c r="AR46" i="24"/>
  <c r="AQ46" i="24"/>
  <c r="AP46" i="24"/>
  <c r="AO46" i="24"/>
  <c r="AN46" i="24"/>
  <c r="AV46" i="24" s="1"/>
  <c r="AM46" i="24"/>
  <c r="AL46" i="24"/>
  <c r="AU45" i="24"/>
  <c r="AT45" i="24"/>
  <c r="AS45" i="24"/>
  <c r="AR45" i="24"/>
  <c r="AQ45" i="24"/>
  <c r="AP45" i="24"/>
  <c r="AO45" i="24"/>
  <c r="AN45" i="24"/>
  <c r="AM45" i="24"/>
  <c r="AL45" i="24"/>
  <c r="AU44" i="24"/>
  <c r="AT44" i="24"/>
  <c r="AS44" i="24"/>
  <c r="AR44" i="24"/>
  <c r="AQ44" i="24"/>
  <c r="AP44" i="24"/>
  <c r="AO44" i="24"/>
  <c r="AN44" i="24"/>
  <c r="AM44" i="24"/>
  <c r="AL44" i="24"/>
  <c r="AU43" i="24"/>
  <c r="AT43" i="24"/>
  <c r="AS43" i="24"/>
  <c r="AR43" i="24"/>
  <c r="AQ43" i="24"/>
  <c r="AP43" i="24"/>
  <c r="AO43" i="24"/>
  <c r="AN43" i="24"/>
  <c r="AM43" i="24"/>
  <c r="AL43" i="24"/>
  <c r="AU42" i="24"/>
  <c r="AT42" i="24"/>
  <c r="AS42" i="24"/>
  <c r="AR42" i="24"/>
  <c r="AQ42" i="24"/>
  <c r="AP42" i="24"/>
  <c r="AO42" i="24"/>
  <c r="AN42" i="24"/>
  <c r="AM42" i="24"/>
  <c r="AL42" i="24"/>
  <c r="AU41" i="24"/>
  <c r="AT41" i="24"/>
  <c r="AS41" i="24"/>
  <c r="AR41" i="24"/>
  <c r="AQ41" i="24"/>
  <c r="AP41" i="24"/>
  <c r="AO41" i="24"/>
  <c r="AN41" i="24"/>
  <c r="AM41" i="24"/>
  <c r="AL41" i="24"/>
  <c r="F41" i="24"/>
  <c r="AU40" i="24"/>
  <c r="AT40" i="24"/>
  <c r="AS40" i="24"/>
  <c r="AR40" i="24"/>
  <c r="AQ40" i="24"/>
  <c r="AP40" i="24"/>
  <c r="AO40" i="24"/>
  <c r="AN40" i="24"/>
  <c r="AM40" i="24"/>
  <c r="AL40" i="24"/>
  <c r="AU39" i="24"/>
  <c r="AT39" i="24"/>
  <c r="AS39" i="24"/>
  <c r="AR39" i="24"/>
  <c r="AQ39" i="24"/>
  <c r="AP39" i="24"/>
  <c r="AO39" i="24"/>
  <c r="AN39" i="24"/>
  <c r="AM39" i="24"/>
  <c r="AL39" i="24"/>
  <c r="AU38" i="24"/>
  <c r="AT38" i="24"/>
  <c r="AS38" i="24"/>
  <c r="AR38" i="24"/>
  <c r="AQ38" i="24"/>
  <c r="AP38" i="24"/>
  <c r="AO38" i="24"/>
  <c r="AN38" i="24"/>
  <c r="AM38" i="24"/>
  <c r="AL38" i="24"/>
  <c r="AU37" i="24"/>
  <c r="AT37" i="24"/>
  <c r="AS37" i="24"/>
  <c r="AR37" i="24"/>
  <c r="AQ37" i="24"/>
  <c r="AP37" i="24"/>
  <c r="AO37" i="24"/>
  <c r="AN37" i="24"/>
  <c r="AM37" i="24"/>
  <c r="AW37" i="24" s="1"/>
  <c r="AL37" i="24"/>
  <c r="AW36" i="24"/>
  <c r="AW35" i="24"/>
  <c r="M33" i="24"/>
  <c r="C33" i="24"/>
  <c r="M43" i="24" s="1"/>
  <c r="M31" i="24"/>
  <c r="C31" i="24"/>
  <c r="M29" i="24"/>
  <c r="C29" i="24"/>
  <c r="M41" i="24" s="1"/>
  <c r="M27" i="24"/>
  <c r="C27" i="24"/>
  <c r="M45" i="24" s="1"/>
  <c r="M25" i="24"/>
  <c r="C25" i="24"/>
  <c r="M46" i="24" s="1"/>
  <c r="B23" i="24"/>
  <c r="B48" i="24" s="1"/>
  <c r="AU21" i="24"/>
  <c r="AT21" i="24"/>
  <c r="AS21" i="24"/>
  <c r="AR21" i="24"/>
  <c r="AQ21" i="24"/>
  <c r="AP21" i="24"/>
  <c r="AO21" i="24"/>
  <c r="AN21" i="24"/>
  <c r="AM21" i="24"/>
  <c r="AL21" i="24"/>
  <c r="AU20" i="24"/>
  <c r="AT20" i="24"/>
  <c r="AS20" i="24"/>
  <c r="AR20" i="24"/>
  <c r="AQ20" i="24"/>
  <c r="AP20" i="24"/>
  <c r="AO20" i="24"/>
  <c r="AN20" i="24"/>
  <c r="AM20" i="24"/>
  <c r="AL20" i="24"/>
  <c r="AU19" i="24"/>
  <c r="AT19" i="24"/>
  <c r="AS19" i="24"/>
  <c r="AR19" i="24"/>
  <c r="AQ19" i="24"/>
  <c r="AP19" i="24"/>
  <c r="AO19" i="24"/>
  <c r="AN19" i="24"/>
  <c r="AM19" i="24"/>
  <c r="AL19" i="24"/>
  <c r="AU18" i="24"/>
  <c r="AT18" i="24"/>
  <c r="AS18" i="24"/>
  <c r="AR18" i="24"/>
  <c r="AQ18" i="24"/>
  <c r="AP18" i="24"/>
  <c r="AO18" i="24"/>
  <c r="AN18" i="24"/>
  <c r="AM18" i="24"/>
  <c r="AL18" i="24"/>
  <c r="AU17" i="24"/>
  <c r="AT17" i="24"/>
  <c r="AS17" i="24"/>
  <c r="AR17" i="24"/>
  <c r="AQ17" i="24"/>
  <c r="AP17" i="24"/>
  <c r="AO17" i="24"/>
  <c r="AN17" i="24"/>
  <c r="AM17" i="24"/>
  <c r="AL17" i="24"/>
  <c r="AU16" i="24"/>
  <c r="AT16" i="24"/>
  <c r="AS16" i="24"/>
  <c r="AR16" i="24"/>
  <c r="AQ16" i="24"/>
  <c r="AP16" i="24"/>
  <c r="AO16" i="24"/>
  <c r="AN16" i="24"/>
  <c r="AM16" i="24"/>
  <c r="AL16" i="24"/>
  <c r="M12" i="24"/>
  <c r="C12" i="24"/>
  <c r="F18" i="24" s="1"/>
  <c r="M10" i="24"/>
  <c r="C10" i="24"/>
  <c r="M8" i="24"/>
  <c r="C8" i="24"/>
  <c r="F20" i="24" s="1"/>
  <c r="M6" i="24"/>
  <c r="C6" i="24"/>
  <c r="B2" i="24"/>
  <c r="B1" i="24"/>
  <c r="O4" i="26" l="1"/>
  <c r="O5" i="26"/>
  <c r="AV102" i="24"/>
  <c r="AJ102" i="24" s="1"/>
  <c r="AV37" i="24"/>
  <c r="AJ37" i="24" s="1"/>
  <c r="AV121" i="24"/>
  <c r="AW121" i="24"/>
  <c r="G15" i="25"/>
  <c r="F4" i="25"/>
  <c r="AV84" i="24"/>
  <c r="AW82" i="24"/>
  <c r="AV82" i="24"/>
  <c r="AW79" i="24"/>
  <c r="AV79" i="24"/>
  <c r="AH79" i="24" s="1"/>
  <c r="AW103" i="24"/>
  <c r="AV103" i="24"/>
  <c r="AW20" i="24"/>
  <c r="AV20" i="24"/>
  <c r="G17" i="25"/>
  <c r="AW64" i="24"/>
  <c r="AV83" i="24"/>
  <c r="AH83" i="24" s="1"/>
  <c r="AW21" i="24"/>
  <c r="AW65" i="24"/>
  <c r="AV65" i="24"/>
  <c r="AW43" i="24"/>
  <c r="AV43" i="24"/>
  <c r="AJ43" i="24" s="1"/>
  <c r="B3" i="26"/>
  <c r="O6" i="26"/>
  <c r="AW38" i="24"/>
  <c r="AV38" i="24"/>
  <c r="AW44" i="24"/>
  <c r="AV44" i="24"/>
  <c r="AW41" i="24"/>
  <c r="AV41" i="24"/>
  <c r="AW39" i="24"/>
  <c r="AV39" i="24"/>
  <c r="AJ39" i="24" s="1"/>
  <c r="AW42" i="24"/>
  <c r="AV42" i="24"/>
  <c r="AJ42" i="24" s="1"/>
  <c r="AW120" i="24"/>
  <c r="AV120" i="24"/>
  <c r="AV81" i="24"/>
  <c r="AV119" i="24"/>
  <c r="AW119" i="24"/>
  <c r="AV100" i="24"/>
  <c r="AW100" i="24"/>
  <c r="AH100" i="24" s="1"/>
  <c r="AW40" i="24"/>
  <c r="AV40" i="24"/>
  <c r="AJ40" i="24" s="1"/>
  <c r="AW101" i="24"/>
  <c r="AJ101" i="24" s="1"/>
  <c r="AW62" i="24"/>
  <c r="AW63" i="24"/>
  <c r="AV18" i="24"/>
  <c r="AW18" i="24"/>
  <c r="AH18" i="24" s="1"/>
  <c r="AW19" i="24"/>
  <c r="AV118" i="24"/>
  <c r="AV117" i="24"/>
  <c r="AV98" i="24"/>
  <c r="AW98" i="24"/>
  <c r="AJ98" i="24" s="1"/>
  <c r="AW45" i="24"/>
  <c r="AV45" i="24"/>
  <c r="AW17" i="24"/>
  <c r="AV99" i="24"/>
  <c r="AW99" i="24"/>
  <c r="AV80" i="24"/>
  <c r="AW61" i="24"/>
  <c r="AW46" i="24"/>
  <c r="AJ46" i="24" s="1"/>
  <c r="AW16" i="24"/>
  <c r="F101" i="24"/>
  <c r="F62" i="24"/>
  <c r="M117" i="24"/>
  <c r="F99" i="24"/>
  <c r="F79" i="24"/>
  <c r="F61" i="24"/>
  <c r="F100" i="24"/>
  <c r="M120" i="24"/>
  <c r="F60" i="24"/>
  <c r="M81" i="24"/>
  <c r="F84" i="24"/>
  <c r="F64" i="24"/>
  <c r="F82" i="24"/>
  <c r="F98" i="24"/>
  <c r="M100" i="24"/>
  <c r="F102" i="24"/>
  <c r="F63" i="24"/>
  <c r="F37" i="24"/>
  <c r="M40" i="24"/>
  <c r="M118" i="24"/>
  <c r="F81" i="24"/>
  <c r="M119" i="24"/>
  <c r="M122" i="24"/>
  <c r="F26" i="25"/>
  <c r="AV62" i="24"/>
  <c r="AV60" i="24"/>
  <c r="AW122" i="24"/>
  <c r="AJ122" i="24" s="1"/>
  <c r="F19" i="24"/>
  <c r="F16" i="24"/>
  <c r="M21" i="24"/>
  <c r="AV17" i="24"/>
  <c r="AV19" i="24"/>
  <c r="AV21" i="24"/>
  <c r="AV63" i="24"/>
  <c r="AW81" i="24"/>
  <c r="AW117" i="24"/>
  <c r="M121" i="24"/>
  <c r="AV16" i="24"/>
  <c r="M44" i="24"/>
  <c r="M37" i="24"/>
  <c r="F45" i="24"/>
  <c r="F40" i="24"/>
  <c r="AV61" i="24"/>
  <c r="M82" i="24"/>
  <c r="F83" i="24"/>
  <c r="F80" i="24"/>
  <c r="AV64" i="24"/>
  <c r="AW80" i="24"/>
  <c r="AW84" i="24"/>
  <c r="AW118" i="24"/>
  <c r="M62" i="24"/>
  <c r="M61" i="24"/>
  <c r="F21" i="24"/>
  <c r="M18" i="24"/>
  <c r="M17" i="24"/>
  <c r="M16" i="24"/>
  <c r="M19" i="24"/>
  <c r="M20" i="24"/>
  <c r="F117" i="24"/>
  <c r="F118" i="24"/>
  <c r="M60" i="24"/>
  <c r="F38" i="24"/>
  <c r="F39" i="24"/>
  <c r="F42" i="24"/>
  <c r="F43" i="24"/>
  <c r="F44" i="24"/>
  <c r="F46" i="24"/>
  <c r="M98" i="24"/>
  <c r="M38" i="24"/>
  <c r="M39" i="24"/>
  <c r="M42" i="24"/>
  <c r="F17" i="24"/>
  <c r="M79" i="24"/>
  <c r="AH102" i="24" l="1"/>
  <c r="Y90" i="24" s="1"/>
  <c r="AH37" i="24"/>
  <c r="R31" i="24" s="1"/>
  <c r="AJ121" i="24"/>
  <c r="S113" i="24" s="1"/>
  <c r="AH121" i="24"/>
  <c r="U113" i="24" s="1"/>
  <c r="AH84" i="24"/>
  <c r="P73" i="24" s="1"/>
  <c r="AJ84" i="24"/>
  <c r="R73" i="24" s="1"/>
  <c r="AH82" i="24"/>
  <c r="S69" i="24" s="1"/>
  <c r="AJ82" i="24"/>
  <c r="U69" i="24" s="1"/>
  <c r="AJ79" i="24"/>
  <c r="AJ103" i="24"/>
  <c r="V88" i="24" s="1"/>
  <c r="AH103" i="24"/>
  <c r="P92" i="24" s="1"/>
  <c r="AJ20" i="24"/>
  <c r="S12" i="24" s="1"/>
  <c r="AH20" i="24"/>
  <c r="U12" i="24" s="1"/>
  <c r="AJ83" i="24"/>
  <c r="AH65" i="24"/>
  <c r="P54" i="24" s="1"/>
  <c r="AJ65" i="24"/>
  <c r="R54" i="24" s="1"/>
  <c r="AH43" i="24"/>
  <c r="U33" i="24" s="1"/>
  <c r="AJ38" i="24"/>
  <c r="X27" i="24" s="1"/>
  <c r="AH38" i="24"/>
  <c r="V27" i="24" s="1"/>
  <c r="W28" i="24" s="1"/>
  <c r="AJ44" i="24"/>
  <c r="AA29" i="24" s="1"/>
  <c r="AH44" i="24"/>
  <c r="Y29" i="24" s="1"/>
  <c r="AJ41" i="24"/>
  <c r="X33" i="24" s="1"/>
  <c r="AH41" i="24"/>
  <c r="AD29" i="24" s="1"/>
  <c r="AH39" i="24"/>
  <c r="X25" i="24" s="1"/>
  <c r="AH42" i="24"/>
  <c r="S25" i="24" s="1"/>
  <c r="AJ120" i="24"/>
  <c r="U107" i="24" s="1"/>
  <c r="AH120" i="24"/>
  <c r="R109" i="24" s="1"/>
  <c r="AJ81" i="24"/>
  <c r="Y73" i="24" s="1"/>
  <c r="AH119" i="24"/>
  <c r="AA111" i="24" s="1"/>
  <c r="AJ119" i="24"/>
  <c r="X113" i="24" s="1"/>
  <c r="AJ100" i="24"/>
  <c r="X94" i="24" s="1"/>
  <c r="AH40" i="24"/>
  <c r="AB31" i="24" s="1"/>
  <c r="AH101" i="24"/>
  <c r="S88" i="24" s="1"/>
  <c r="AJ18" i="24"/>
  <c r="Y10" i="24" s="1"/>
  <c r="AJ118" i="24"/>
  <c r="S111" i="24" s="1"/>
  <c r="AJ117" i="24"/>
  <c r="AA107" i="24" s="1"/>
  <c r="AH98" i="24"/>
  <c r="R94" i="24" s="1"/>
  <c r="AJ45" i="24"/>
  <c r="U31" i="24" s="1"/>
  <c r="AH45" i="24"/>
  <c r="Y27" i="24" s="1"/>
  <c r="AH99" i="24"/>
  <c r="U92" i="24" s="1"/>
  <c r="AJ99" i="24"/>
  <c r="X90" i="24" s="1"/>
  <c r="AJ80" i="24"/>
  <c r="X71" i="24" s="1"/>
  <c r="AH80" i="24"/>
  <c r="U73" i="24" s="1"/>
  <c r="AH46" i="24"/>
  <c r="P33" i="24" s="1"/>
  <c r="R111" i="24"/>
  <c r="V107" i="24"/>
  <c r="AA92" i="24"/>
  <c r="V94" i="24"/>
  <c r="AD31" i="24"/>
  <c r="Y33" i="24"/>
  <c r="AA10" i="24"/>
  <c r="V12" i="24"/>
  <c r="AH118" i="24"/>
  <c r="AB25" i="24"/>
  <c r="R33" i="24"/>
  <c r="AH117" i="24"/>
  <c r="P94" i="24"/>
  <c r="AA88" i="24"/>
  <c r="AJ21" i="24"/>
  <c r="AH21" i="24"/>
  <c r="P27" i="24"/>
  <c r="U25" i="24"/>
  <c r="S33" i="24"/>
  <c r="AD27" i="24"/>
  <c r="AH81" i="24"/>
  <c r="R29" i="24"/>
  <c r="V25" i="24"/>
  <c r="AJ19" i="24"/>
  <c r="AH19" i="24"/>
  <c r="AH60" i="24"/>
  <c r="AJ60" i="24"/>
  <c r="AH64" i="24"/>
  <c r="AJ64" i="24"/>
  <c r="AJ16" i="24"/>
  <c r="AH16" i="24"/>
  <c r="Y71" i="24"/>
  <c r="U75" i="24"/>
  <c r="AJ17" i="24"/>
  <c r="AH17" i="24"/>
  <c r="U88" i="24"/>
  <c r="P90" i="24"/>
  <c r="X69" i="24"/>
  <c r="AA25" i="24"/>
  <c r="P31" i="24"/>
  <c r="R75" i="24"/>
  <c r="Y69" i="24"/>
  <c r="AH122" i="24"/>
  <c r="AH61" i="24"/>
  <c r="AJ61" i="24"/>
  <c r="AH63" i="24"/>
  <c r="AJ63" i="24"/>
  <c r="AJ62" i="24"/>
  <c r="AH62" i="24"/>
  <c r="AA90" i="24"/>
  <c r="S94" i="24"/>
  <c r="U94" i="24" l="1"/>
  <c r="AD94" i="24" s="1"/>
  <c r="Y25" i="24"/>
  <c r="Z26" i="24" s="1"/>
  <c r="AA109" i="24"/>
  <c r="Y109" i="24"/>
  <c r="Z110" i="24" s="1"/>
  <c r="V69" i="24"/>
  <c r="W70" i="24" s="1"/>
  <c r="R71" i="24"/>
  <c r="AD71" i="24" s="1"/>
  <c r="P71" i="24"/>
  <c r="Q72" i="24" s="1"/>
  <c r="P75" i="24"/>
  <c r="Q76" i="24" s="1"/>
  <c r="AA69" i="24"/>
  <c r="AD69" i="24" s="1"/>
  <c r="R92" i="24"/>
  <c r="AD92" i="24" s="1"/>
  <c r="X88" i="24"/>
  <c r="AD88" i="24" s="1"/>
  <c r="AA8" i="24"/>
  <c r="Y8" i="24"/>
  <c r="Z9" i="24" s="1"/>
  <c r="T13" i="24"/>
  <c r="T76" i="24"/>
  <c r="Z72" i="24"/>
  <c r="S75" i="24"/>
  <c r="AA71" i="24"/>
  <c r="X50" i="24"/>
  <c r="V50" i="24"/>
  <c r="AB27" i="24"/>
  <c r="AC28" i="24" s="1"/>
  <c r="S29" i="24"/>
  <c r="U29" i="24"/>
  <c r="T30" i="24" s="1"/>
  <c r="V31" i="24"/>
  <c r="X31" i="24"/>
  <c r="AG31" i="24" s="1"/>
  <c r="AB29" i="24"/>
  <c r="AC30" i="24" s="1"/>
  <c r="V33" i="24"/>
  <c r="W34" i="24" s="1"/>
  <c r="P29" i="24"/>
  <c r="R27" i="24"/>
  <c r="Q28" i="24" s="1"/>
  <c r="P109" i="24"/>
  <c r="Q110" i="24" s="1"/>
  <c r="S107" i="24"/>
  <c r="T108" i="24" s="1"/>
  <c r="X75" i="24"/>
  <c r="AD75" i="24" s="1"/>
  <c r="V113" i="24"/>
  <c r="AB113" i="24" s="1"/>
  <c r="Y111" i="24"/>
  <c r="Z112" i="24" s="1"/>
  <c r="Y92" i="24"/>
  <c r="Z93" i="24" s="1"/>
  <c r="AC32" i="24"/>
  <c r="AA33" i="24"/>
  <c r="AG33" i="24" s="1"/>
  <c r="R90" i="24"/>
  <c r="AD90" i="24" s="1"/>
  <c r="X12" i="24"/>
  <c r="X109" i="24"/>
  <c r="P113" i="24"/>
  <c r="Y88" i="24"/>
  <c r="AB88" i="24" s="1"/>
  <c r="AA27" i="24"/>
  <c r="Z28" i="24" s="1"/>
  <c r="S31" i="24"/>
  <c r="T32" i="24" s="1"/>
  <c r="V90" i="24"/>
  <c r="AB90" i="24" s="1"/>
  <c r="S92" i="24"/>
  <c r="T93" i="24" s="1"/>
  <c r="S73" i="24"/>
  <c r="AB73" i="24" s="1"/>
  <c r="V71" i="24"/>
  <c r="W72" i="24" s="1"/>
  <c r="AD25" i="24"/>
  <c r="AC26" i="24" s="1"/>
  <c r="AA54" i="24"/>
  <c r="V56" i="24"/>
  <c r="P56" i="24"/>
  <c r="AA50" i="24"/>
  <c r="AA73" i="24"/>
  <c r="Z74" i="24" s="1"/>
  <c r="V75" i="24"/>
  <c r="R52" i="24"/>
  <c r="S50" i="24"/>
  <c r="Q74" i="24"/>
  <c r="X8" i="24"/>
  <c r="S10" i="24"/>
  <c r="T11" i="24" s="1"/>
  <c r="U56" i="24"/>
  <c r="Y52" i="24"/>
  <c r="R56" i="24"/>
  <c r="Y50" i="24"/>
  <c r="P12" i="24"/>
  <c r="AA6" i="24"/>
  <c r="P52" i="24"/>
  <c r="U50" i="24"/>
  <c r="T70" i="24"/>
  <c r="V8" i="24"/>
  <c r="U10" i="24"/>
  <c r="AE27" i="24"/>
  <c r="U111" i="24"/>
  <c r="AD111" i="24" s="1"/>
  <c r="V109" i="24"/>
  <c r="P111" i="24"/>
  <c r="X107" i="24"/>
  <c r="W108" i="24" s="1"/>
  <c r="R8" i="24"/>
  <c r="S6" i="24"/>
  <c r="T114" i="24"/>
  <c r="Q55" i="24"/>
  <c r="P8" i="24"/>
  <c r="U6" i="24"/>
  <c r="X6" i="24"/>
  <c r="P10" i="24"/>
  <c r="R113" i="24"/>
  <c r="AD113" i="24" s="1"/>
  <c r="Y107" i="24"/>
  <c r="Z108" i="24" s="1"/>
  <c r="W95" i="24"/>
  <c r="S54" i="24"/>
  <c r="X52" i="24"/>
  <c r="T89" i="24"/>
  <c r="Y6" i="24"/>
  <c r="R12" i="24"/>
  <c r="Z11" i="24"/>
  <c r="W26" i="24"/>
  <c r="T34" i="24"/>
  <c r="V6" i="24"/>
  <c r="R10" i="24"/>
  <c r="W89" i="24"/>
  <c r="AD73" i="24"/>
  <c r="U54" i="24"/>
  <c r="AD54" i="24" s="1"/>
  <c r="V52" i="24"/>
  <c r="Z30" i="24"/>
  <c r="AB94" i="24"/>
  <c r="Q95" i="24"/>
  <c r="Q34" i="24"/>
  <c r="X56" i="24"/>
  <c r="Y54" i="24"/>
  <c r="Z55" i="24" s="1"/>
  <c r="Z91" i="24"/>
  <c r="Q32" i="24"/>
  <c r="T26" i="24"/>
  <c r="W13" i="24"/>
  <c r="S56" i="24"/>
  <c r="AA52" i="24"/>
  <c r="T95" i="24" l="1"/>
  <c r="AE25" i="24"/>
  <c r="AD109" i="24"/>
  <c r="AB69" i="24"/>
  <c r="Z70" i="24"/>
  <c r="AE69" i="24"/>
  <c r="Q93" i="24"/>
  <c r="AE92" i="24" s="1"/>
  <c r="W7" i="24"/>
  <c r="W51" i="24"/>
  <c r="AH27" i="24"/>
  <c r="AG29" i="24"/>
  <c r="W32" i="24"/>
  <c r="AH31" i="24" s="1"/>
  <c r="AE29" i="24"/>
  <c r="AE33" i="24"/>
  <c r="Q30" i="24"/>
  <c r="AH29" i="24" s="1"/>
  <c r="W114" i="24"/>
  <c r="AE94" i="24"/>
  <c r="Z34" i="24"/>
  <c r="Q91" i="24"/>
  <c r="W57" i="24"/>
  <c r="AD12" i="24"/>
  <c r="T112" i="24"/>
  <c r="W110" i="24"/>
  <c r="AE109" i="24" s="1"/>
  <c r="AB109" i="24"/>
  <c r="Z89" i="24"/>
  <c r="AE88" i="24" s="1"/>
  <c r="AG27" i="24"/>
  <c r="AE31" i="24"/>
  <c r="AD8" i="24"/>
  <c r="W91" i="24"/>
  <c r="AB92" i="24"/>
  <c r="Z51" i="24"/>
  <c r="T74" i="24"/>
  <c r="AE73" i="24" s="1"/>
  <c r="AB71" i="24"/>
  <c r="AE71" i="24"/>
  <c r="T55" i="24"/>
  <c r="AE54" i="24" s="1"/>
  <c r="AD52" i="24"/>
  <c r="AG25" i="24"/>
  <c r="AB52" i="24"/>
  <c r="Q53" i="24"/>
  <c r="AH25" i="24"/>
  <c r="Q11" i="24"/>
  <c r="AE10" i="24" s="1"/>
  <c r="AB10" i="24"/>
  <c r="AD107" i="24"/>
  <c r="AB54" i="24"/>
  <c r="W9" i="24"/>
  <c r="W53" i="24"/>
  <c r="Z7" i="24"/>
  <c r="AD6" i="24"/>
  <c r="AD56" i="24"/>
  <c r="AB56" i="24"/>
  <c r="Q57" i="24"/>
  <c r="W76" i="24"/>
  <c r="AE75" i="24" s="1"/>
  <c r="AB75" i="24"/>
  <c r="T57" i="24"/>
  <c r="Q114" i="24"/>
  <c r="AE113" i="24" s="1"/>
  <c r="AH33" i="24"/>
  <c r="AD10" i="24"/>
  <c r="AB8" i="24"/>
  <c r="Q9" i="24"/>
  <c r="T7" i="24"/>
  <c r="AB6" i="24"/>
  <c r="AD50" i="24"/>
  <c r="Z53" i="24"/>
  <c r="AB50" i="24"/>
  <c r="T51" i="24"/>
  <c r="AE107" i="24"/>
  <c r="AB107" i="24"/>
  <c r="Q13" i="24"/>
  <c r="AE12" i="24" s="1"/>
  <c r="AB12" i="24"/>
  <c r="Q112" i="24"/>
  <c r="AB111" i="24"/>
  <c r="AH69" i="24" l="1"/>
  <c r="AE56" i="24"/>
  <c r="AH75" i="24"/>
  <c r="AE6" i="24"/>
  <c r="AK29" i="24"/>
  <c r="AK27" i="24"/>
  <c r="AK31" i="24"/>
  <c r="AH71" i="24"/>
  <c r="AE90" i="24"/>
  <c r="AH88" i="24" s="1"/>
  <c r="AE111" i="24"/>
  <c r="AH111" i="24" s="1"/>
  <c r="AK33" i="24"/>
  <c r="AE8" i="24"/>
  <c r="AH8" i="24" s="1"/>
  <c r="AE50" i="24"/>
  <c r="AH73" i="24"/>
  <c r="AE52" i="24"/>
  <c r="AK25" i="24"/>
  <c r="P8" i="22"/>
  <c r="H8" i="22"/>
  <c r="F8" i="22"/>
  <c r="P7" i="22"/>
  <c r="G7" i="22"/>
  <c r="E7" i="22"/>
  <c r="P6" i="22"/>
  <c r="I6" i="22"/>
  <c r="F6" i="22"/>
  <c r="J6" i="22" s="1"/>
  <c r="P5" i="22"/>
  <c r="H5" i="22"/>
  <c r="E5" i="22"/>
  <c r="J5" i="22" s="1"/>
  <c r="P4" i="22"/>
  <c r="I4" i="22"/>
  <c r="G4" i="22"/>
  <c r="J4" i="22" l="1"/>
  <c r="J7" i="22"/>
  <c r="J8" i="22"/>
  <c r="AH50" i="24"/>
  <c r="AH92" i="24"/>
  <c r="AH94" i="24"/>
  <c r="AH90" i="24"/>
  <c r="AH109" i="24"/>
  <c r="AH113" i="24"/>
  <c r="AH107" i="24"/>
  <c r="AH10" i="24"/>
  <c r="AH6" i="24"/>
  <c r="AH12" i="24"/>
  <c r="AH56" i="24"/>
  <c r="AH52" i="24"/>
  <c r="AH54" i="24"/>
  <c r="K4" i="22" l="1"/>
  <c r="O4" i="22" s="1"/>
  <c r="N4" i="22" s="1"/>
  <c r="M4" i="22"/>
  <c r="K8" i="22"/>
  <c r="O8" i="22" s="1"/>
  <c r="N8" i="22" s="1"/>
  <c r="M7" i="22"/>
  <c r="M8" i="22"/>
  <c r="K6" i="22"/>
  <c r="O6" i="22" s="1"/>
  <c r="N6" i="22" s="1"/>
  <c r="M6" i="22"/>
  <c r="K5" i="22"/>
  <c r="O5" i="22" s="1"/>
  <c r="N5" i="22" s="1"/>
  <c r="M5" i="22"/>
  <c r="K7" i="22"/>
  <c r="O7" i="22" s="1"/>
  <c r="N7" i="22" s="1"/>
  <c r="E19" i="21"/>
  <c r="G18" i="21"/>
  <c r="D18" i="21"/>
  <c r="F17" i="21"/>
  <c r="E17" i="21"/>
  <c r="I16" i="21"/>
  <c r="D16" i="21"/>
  <c r="H15" i="21"/>
  <c r="E15" i="21"/>
  <c r="G14" i="21"/>
  <c r="D14" i="21"/>
  <c r="F13" i="21"/>
  <c r="E13" i="21"/>
  <c r="K12" i="21"/>
  <c r="D12" i="21"/>
  <c r="J11" i="21"/>
  <c r="E11" i="21"/>
  <c r="G10" i="21"/>
  <c r="D10" i="21"/>
  <c r="F9" i="21"/>
  <c r="E9" i="21"/>
  <c r="I8" i="21"/>
  <c r="D8" i="21"/>
  <c r="H7" i="21"/>
  <c r="E7" i="21"/>
  <c r="G6" i="21"/>
  <c r="D6" i="21"/>
  <c r="F5" i="21"/>
  <c r="E5" i="21"/>
  <c r="D4" i="21"/>
  <c r="C2" i="21"/>
  <c r="C1" i="21"/>
  <c r="AU78" i="20"/>
  <c r="AT78" i="20"/>
  <c r="AS78" i="20"/>
  <c r="AR78" i="20"/>
  <c r="AQ78" i="20"/>
  <c r="AP78" i="20"/>
  <c r="AO78" i="20"/>
  <c r="AW78" i="20" s="1"/>
  <c r="AN78" i="20"/>
  <c r="AM78" i="20"/>
  <c r="AL78" i="20"/>
  <c r="AV78" i="20" s="1"/>
  <c r="AU77" i="20"/>
  <c r="AT77" i="20"/>
  <c r="AS77" i="20"/>
  <c r="AR77" i="20"/>
  <c r="AQ77" i="20"/>
  <c r="AP77" i="20"/>
  <c r="AO77" i="20"/>
  <c r="AW77" i="20" s="1"/>
  <c r="AN77" i="20"/>
  <c r="AM77" i="20"/>
  <c r="AL77" i="20"/>
  <c r="AV77" i="20" s="1"/>
  <c r="AU76" i="20"/>
  <c r="AT76" i="20"/>
  <c r="AS76" i="20"/>
  <c r="AR76" i="20"/>
  <c r="AQ76" i="20"/>
  <c r="AP76" i="20"/>
  <c r="AO76" i="20"/>
  <c r="AW76" i="20" s="1"/>
  <c r="AN76" i="20"/>
  <c r="AM76" i="20"/>
  <c r="AL76" i="20"/>
  <c r="AV76" i="20" s="1"/>
  <c r="AU75" i="20"/>
  <c r="AT75" i="20"/>
  <c r="AS75" i="20"/>
  <c r="AR75" i="20"/>
  <c r="AQ75" i="20"/>
  <c r="AP75" i="20"/>
  <c r="AO75" i="20"/>
  <c r="AW75" i="20" s="1"/>
  <c r="AN75" i="20"/>
  <c r="AM75" i="20"/>
  <c r="AL75" i="20"/>
  <c r="AV75" i="20" s="1"/>
  <c r="AU74" i="20"/>
  <c r="AT74" i="20"/>
  <c r="AS74" i="20"/>
  <c r="AR74" i="20"/>
  <c r="AQ74" i="20"/>
  <c r="AP74" i="20"/>
  <c r="AO74" i="20"/>
  <c r="AW74" i="20" s="1"/>
  <c r="AN74" i="20"/>
  <c r="AM74" i="20"/>
  <c r="AL74" i="20"/>
  <c r="AV74" i="20" s="1"/>
  <c r="AU73" i="20"/>
  <c r="AT73" i="20"/>
  <c r="AS73" i="20"/>
  <c r="AR73" i="20"/>
  <c r="AQ73" i="20"/>
  <c r="AP73" i="20"/>
  <c r="AO73" i="20"/>
  <c r="AW73" i="20" s="1"/>
  <c r="AN73" i="20"/>
  <c r="AM73" i="20"/>
  <c r="AL73" i="20"/>
  <c r="AV73" i="20" s="1"/>
  <c r="M69" i="20"/>
  <c r="C69" i="20"/>
  <c r="M77" i="20" s="1"/>
  <c r="M67" i="20"/>
  <c r="C67" i="20"/>
  <c r="M75" i="20" s="1"/>
  <c r="M65" i="20"/>
  <c r="C65" i="20"/>
  <c r="M76" i="20" s="1"/>
  <c r="M63" i="20"/>
  <c r="C63" i="20"/>
  <c r="M78" i="20" s="1"/>
  <c r="AU59" i="20"/>
  <c r="AT59" i="20"/>
  <c r="AS59" i="20"/>
  <c r="AR59" i="20"/>
  <c r="AQ59" i="20"/>
  <c r="AP59" i="20"/>
  <c r="AO59" i="20"/>
  <c r="AN59" i="20"/>
  <c r="AM59" i="20"/>
  <c r="AL59" i="20"/>
  <c r="M59" i="20"/>
  <c r="AU58" i="20"/>
  <c r="AT58" i="20"/>
  <c r="AS58" i="20"/>
  <c r="AR58" i="20"/>
  <c r="AQ58" i="20"/>
  <c r="AP58" i="20"/>
  <c r="AO58" i="20"/>
  <c r="AN58" i="20"/>
  <c r="AM58" i="20"/>
  <c r="AW58" i="20" s="1"/>
  <c r="AL58" i="20"/>
  <c r="AV58" i="20" s="1"/>
  <c r="AU57" i="20"/>
  <c r="AT57" i="20"/>
  <c r="AS57" i="20"/>
  <c r="AR57" i="20"/>
  <c r="AQ57" i="20"/>
  <c r="AP57" i="20"/>
  <c r="AO57" i="20"/>
  <c r="AN57" i="20"/>
  <c r="AM57" i="20"/>
  <c r="AL57" i="20"/>
  <c r="AU56" i="20"/>
  <c r="AT56" i="20"/>
  <c r="AS56" i="20"/>
  <c r="AR56" i="20"/>
  <c r="AQ56" i="20"/>
  <c r="AP56" i="20"/>
  <c r="AO56" i="20"/>
  <c r="AN56" i="20"/>
  <c r="AM56" i="20"/>
  <c r="AW56" i="20" s="1"/>
  <c r="AL56" i="20"/>
  <c r="AV56" i="20" s="1"/>
  <c r="AU55" i="20"/>
  <c r="AT55" i="20"/>
  <c r="AS55" i="20"/>
  <c r="AR55" i="20"/>
  <c r="AQ55" i="20"/>
  <c r="AP55" i="20"/>
  <c r="AO55" i="20"/>
  <c r="AN55" i="20"/>
  <c r="AM55" i="20"/>
  <c r="AL55" i="20"/>
  <c r="AU54" i="20"/>
  <c r="AT54" i="20"/>
  <c r="AS54" i="20"/>
  <c r="AR54" i="20"/>
  <c r="AQ54" i="20"/>
  <c r="AP54" i="20"/>
  <c r="AO54" i="20"/>
  <c r="AN54" i="20"/>
  <c r="AM54" i="20"/>
  <c r="AW54" i="20" s="1"/>
  <c r="AL54" i="20"/>
  <c r="AV54" i="20" s="1"/>
  <c r="M50" i="20"/>
  <c r="C50" i="20"/>
  <c r="M58" i="20" s="1"/>
  <c r="M48" i="20"/>
  <c r="C48" i="20"/>
  <c r="F59" i="20" s="1"/>
  <c r="M46" i="20"/>
  <c r="C46" i="20"/>
  <c r="M57" i="20" s="1"/>
  <c r="M44" i="20"/>
  <c r="C44" i="20"/>
  <c r="F57" i="20" s="1"/>
  <c r="B42" i="20"/>
  <c r="B61" i="20" s="1"/>
  <c r="AU40" i="20"/>
  <c r="AT40" i="20"/>
  <c r="AS40" i="20"/>
  <c r="AR40" i="20"/>
  <c r="AQ40" i="20"/>
  <c r="AP40" i="20"/>
  <c r="AO40" i="20"/>
  <c r="AN40" i="20"/>
  <c r="AM40" i="20"/>
  <c r="AL40" i="20"/>
  <c r="AU39" i="20"/>
  <c r="AT39" i="20"/>
  <c r="AS39" i="20"/>
  <c r="AR39" i="20"/>
  <c r="AQ39" i="20"/>
  <c r="AP39" i="20"/>
  <c r="AO39" i="20"/>
  <c r="AN39" i="20"/>
  <c r="AV39" i="20" s="1"/>
  <c r="AM39" i="20"/>
  <c r="AW39" i="20" s="1"/>
  <c r="AL39" i="20"/>
  <c r="AU38" i="20"/>
  <c r="AT38" i="20"/>
  <c r="AS38" i="20"/>
  <c r="AR38" i="20"/>
  <c r="AQ38" i="20"/>
  <c r="AP38" i="20"/>
  <c r="AO38" i="20"/>
  <c r="AN38" i="20"/>
  <c r="AM38" i="20"/>
  <c r="AL38" i="20"/>
  <c r="AU37" i="20"/>
  <c r="AT37" i="20"/>
  <c r="AS37" i="20"/>
  <c r="AR37" i="20"/>
  <c r="AQ37" i="20"/>
  <c r="AP37" i="20"/>
  <c r="AO37" i="20"/>
  <c r="AN37" i="20"/>
  <c r="AV37" i="20" s="1"/>
  <c r="AM37" i="20"/>
  <c r="AW37" i="20" s="1"/>
  <c r="AL37" i="20"/>
  <c r="AU36" i="20"/>
  <c r="AT36" i="20"/>
  <c r="AS36" i="20"/>
  <c r="AR36" i="20"/>
  <c r="AQ36" i="20"/>
  <c r="AP36" i="20"/>
  <c r="AO36" i="20"/>
  <c r="AN36" i="20"/>
  <c r="AM36" i="20"/>
  <c r="AL36" i="20"/>
  <c r="AU35" i="20"/>
  <c r="AT35" i="20"/>
  <c r="AS35" i="20"/>
  <c r="AR35" i="20"/>
  <c r="AQ35" i="20"/>
  <c r="AP35" i="20"/>
  <c r="AO35" i="20"/>
  <c r="AN35" i="20"/>
  <c r="AV35" i="20" s="1"/>
  <c r="AM35" i="20"/>
  <c r="AW35" i="20" s="1"/>
  <c r="AL35" i="20"/>
  <c r="M31" i="20"/>
  <c r="C31" i="20"/>
  <c r="M39" i="20" s="1"/>
  <c r="M29" i="20"/>
  <c r="C29" i="20"/>
  <c r="M37" i="20" s="1"/>
  <c r="M27" i="20"/>
  <c r="C27" i="20"/>
  <c r="F39" i="20" s="1"/>
  <c r="M25" i="20"/>
  <c r="C25" i="20"/>
  <c r="M40" i="20" s="1"/>
  <c r="B23" i="20"/>
  <c r="AU21" i="20"/>
  <c r="AT21" i="20"/>
  <c r="AS21" i="20"/>
  <c r="AR21" i="20"/>
  <c r="AQ21" i="20"/>
  <c r="AP21" i="20"/>
  <c r="AO21" i="20"/>
  <c r="AN21" i="20"/>
  <c r="AM21" i="20"/>
  <c r="AL21" i="20"/>
  <c r="AU20" i="20"/>
  <c r="AT20" i="20"/>
  <c r="AS20" i="20"/>
  <c r="AR20" i="20"/>
  <c r="AQ20" i="20"/>
  <c r="AP20" i="20"/>
  <c r="AO20" i="20"/>
  <c r="AN20" i="20"/>
  <c r="AM20" i="20"/>
  <c r="AL20" i="20"/>
  <c r="AU19" i="20"/>
  <c r="AT19" i="20"/>
  <c r="AS19" i="20"/>
  <c r="AR19" i="20"/>
  <c r="AQ19" i="20"/>
  <c r="AP19" i="20"/>
  <c r="AO19" i="20"/>
  <c r="AN19" i="20"/>
  <c r="AM19" i="20"/>
  <c r="AL19" i="20"/>
  <c r="AU18" i="20"/>
  <c r="AT18" i="20"/>
  <c r="AS18" i="20"/>
  <c r="AR18" i="20"/>
  <c r="AQ18" i="20"/>
  <c r="AP18" i="20"/>
  <c r="AO18" i="20"/>
  <c r="AN18" i="20"/>
  <c r="AM18" i="20"/>
  <c r="AL18" i="20"/>
  <c r="AU17" i="20"/>
  <c r="AT17" i="20"/>
  <c r="AS17" i="20"/>
  <c r="AR17" i="20"/>
  <c r="AQ17" i="20"/>
  <c r="AP17" i="20"/>
  <c r="AO17" i="20"/>
  <c r="AN17" i="20"/>
  <c r="AM17" i="20"/>
  <c r="AL17" i="20"/>
  <c r="AU16" i="20"/>
  <c r="AT16" i="20"/>
  <c r="AS16" i="20"/>
  <c r="AR16" i="20"/>
  <c r="AQ16" i="20"/>
  <c r="AP16" i="20"/>
  <c r="AO16" i="20"/>
  <c r="AN16" i="20"/>
  <c r="AM16" i="20"/>
  <c r="AL16" i="20"/>
  <c r="M12" i="20"/>
  <c r="C12" i="20"/>
  <c r="M20" i="20" s="1"/>
  <c r="M10" i="20"/>
  <c r="C10" i="20"/>
  <c r="M18" i="20" s="1"/>
  <c r="M8" i="20"/>
  <c r="C8" i="20"/>
  <c r="M19" i="20" s="1"/>
  <c r="M6" i="20"/>
  <c r="C6" i="20"/>
  <c r="M21" i="20" s="1"/>
  <c r="B2" i="20"/>
  <c r="B1" i="20"/>
  <c r="B3" i="22" l="1"/>
  <c r="AW59" i="20"/>
  <c r="AV59" i="20"/>
  <c r="AW20" i="20"/>
  <c r="AV20" i="20"/>
  <c r="AH20" i="20" s="1"/>
  <c r="AW40" i="20"/>
  <c r="AV40" i="20"/>
  <c r="AW21" i="20"/>
  <c r="AV21" i="20"/>
  <c r="AV57" i="20"/>
  <c r="AW57" i="20"/>
  <c r="AJ57" i="20" s="1"/>
  <c r="AW38" i="20"/>
  <c r="AV38" i="20"/>
  <c r="AH38" i="20" s="1"/>
  <c r="AV19" i="20"/>
  <c r="AW19" i="20"/>
  <c r="AW18" i="20"/>
  <c r="AV18" i="20"/>
  <c r="AV16" i="20"/>
  <c r="AW16" i="20"/>
  <c r="AW36" i="20"/>
  <c r="AV36" i="20"/>
  <c r="AW55" i="20"/>
  <c r="AV55" i="20"/>
  <c r="AW17" i="20"/>
  <c r="AV17" i="20"/>
  <c r="F77" i="20"/>
  <c r="F38" i="20"/>
  <c r="M56" i="20"/>
  <c r="F75" i="20"/>
  <c r="M38" i="20"/>
  <c r="F78" i="20"/>
  <c r="F36" i="20"/>
  <c r="F73" i="20"/>
  <c r="F76" i="20"/>
  <c r="F35" i="20"/>
  <c r="F37" i="20"/>
  <c r="M55" i="20"/>
  <c r="F74" i="20"/>
  <c r="AH35" i="20"/>
  <c r="AJ35" i="20"/>
  <c r="AJ78" i="20"/>
  <c r="AH78" i="20"/>
  <c r="AJ73" i="20"/>
  <c r="AH73" i="20"/>
  <c r="AJ58" i="20"/>
  <c r="AH58" i="20"/>
  <c r="AJ54" i="20"/>
  <c r="AH54" i="20"/>
  <c r="AJ16" i="20"/>
  <c r="AJ76" i="20"/>
  <c r="AH76" i="20"/>
  <c r="AJ74" i="20"/>
  <c r="AH74" i="20"/>
  <c r="AH39" i="20"/>
  <c r="AJ39" i="20"/>
  <c r="AJ77" i="20"/>
  <c r="AH77" i="20"/>
  <c r="AJ37" i="20"/>
  <c r="AH37" i="20"/>
  <c r="AJ56" i="20"/>
  <c r="AH56" i="20"/>
  <c r="AJ75" i="20"/>
  <c r="AH75" i="20"/>
  <c r="F16" i="20"/>
  <c r="F17" i="20"/>
  <c r="F18" i="20"/>
  <c r="F19" i="20"/>
  <c r="F20" i="20"/>
  <c r="F21" i="20"/>
  <c r="M73" i="20"/>
  <c r="M74" i="20"/>
  <c r="M16" i="20"/>
  <c r="M17" i="20"/>
  <c r="F54" i="20"/>
  <c r="F55" i="20"/>
  <c r="F56" i="20"/>
  <c r="F58" i="20"/>
  <c r="M54" i="20"/>
  <c r="F40" i="20"/>
  <c r="M35" i="20"/>
  <c r="M36" i="20"/>
  <c r="AJ59" i="20" l="1"/>
  <c r="V44" i="20" s="1"/>
  <c r="AH59" i="20"/>
  <c r="X44" i="20" s="1"/>
  <c r="AJ20" i="20"/>
  <c r="S12" i="20" s="1"/>
  <c r="AJ40" i="20"/>
  <c r="V25" i="20" s="1"/>
  <c r="AH40" i="20"/>
  <c r="P29" i="20" s="1"/>
  <c r="AJ21" i="20"/>
  <c r="R10" i="20" s="1"/>
  <c r="AH21" i="20"/>
  <c r="P10" i="20" s="1"/>
  <c r="AH57" i="20"/>
  <c r="R46" i="20" s="1"/>
  <c r="AJ38" i="20"/>
  <c r="U25" i="20" s="1"/>
  <c r="AJ19" i="20"/>
  <c r="P8" i="20" s="1"/>
  <c r="AH19" i="20"/>
  <c r="R8" i="20" s="1"/>
  <c r="AJ18" i="20"/>
  <c r="X12" i="20" s="1"/>
  <c r="AH18" i="20"/>
  <c r="V12" i="20" s="1"/>
  <c r="AH16" i="20"/>
  <c r="R12" i="20" s="1"/>
  <c r="AJ36" i="20"/>
  <c r="X27" i="20" s="1"/>
  <c r="AH36" i="20"/>
  <c r="U29" i="20" s="1"/>
  <c r="AJ55" i="20"/>
  <c r="X46" i="20" s="1"/>
  <c r="AH55" i="20"/>
  <c r="U48" i="20" s="1"/>
  <c r="AJ17" i="20"/>
  <c r="S10" i="20" s="1"/>
  <c r="AH17" i="20"/>
  <c r="U10" i="20" s="1"/>
  <c r="X50" i="20"/>
  <c r="Y48" i="20"/>
  <c r="S69" i="20"/>
  <c r="AA65" i="20"/>
  <c r="AA46" i="20"/>
  <c r="S50" i="20"/>
  <c r="P67" i="20"/>
  <c r="X63" i="20"/>
  <c r="R67" i="20"/>
  <c r="V63" i="20"/>
  <c r="AA29" i="20"/>
  <c r="V31" i="20"/>
  <c r="W32" i="20" s="1"/>
  <c r="P31" i="20"/>
  <c r="AA25" i="20"/>
  <c r="Y29" i="20"/>
  <c r="X31" i="20"/>
  <c r="S67" i="20"/>
  <c r="T68" i="20" s="1"/>
  <c r="X65" i="20"/>
  <c r="U63" i="20"/>
  <c r="P65" i="20"/>
  <c r="R27" i="20"/>
  <c r="S25" i="20"/>
  <c r="Y25" i="20"/>
  <c r="Z26" i="20" s="1"/>
  <c r="R31" i="20"/>
  <c r="V69" i="20"/>
  <c r="W70" i="20" s="1"/>
  <c r="AA67" i="20"/>
  <c r="U12" i="20"/>
  <c r="Y8" i="20"/>
  <c r="P46" i="20"/>
  <c r="U44" i="20"/>
  <c r="AA27" i="20"/>
  <c r="S31" i="20"/>
  <c r="R50" i="20"/>
  <c r="Y44" i="20"/>
  <c r="Z45" i="20" s="1"/>
  <c r="Y27" i="20"/>
  <c r="U31" i="20"/>
  <c r="P50" i="20"/>
  <c r="AA44" i="20"/>
  <c r="U67" i="20"/>
  <c r="V65" i="20"/>
  <c r="R65" i="20"/>
  <c r="S63" i="20"/>
  <c r="P27" i="20"/>
  <c r="Y67" i="20"/>
  <c r="Z68" i="20" s="1"/>
  <c r="X69" i="20"/>
  <c r="P12" i="20"/>
  <c r="AA6" i="20"/>
  <c r="AA48" i="20"/>
  <c r="V50" i="20"/>
  <c r="W51" i="20" s="1"/>
  <c r="U69" i="20"/>
  <c r="Y65" i="20"/>
  <c r="Y46" i="20"/>
  <c r="Z47" i="20" s="1"/>
  <c r="U50" i="20"/>
  <c r="R69" i="20"/>
  <c r="AD69" i="20" s="1"/>
  <c r="Y63" i="20"/>
  <c r="P69" i="20"/>
  <c r="AA63" i="20"/>
  <c r="R48" i="20" l="1"/>
  <c r="P48" i="20"/>
  <c r="AB48" i="20" s="1"/>
  <c r="W45" i="20"/>
  <c r="AD44" i="20"/>
  <c r="AA8" i="20"/>
  <c r="Z9" i="20" s="1"/>
  <c r="T13" i="20"/>
  <c r="R29" i="20"/>
  <c r="AD29" i="20" s="1"/>
  <c r="X25" i="20"/>
  <c r="AD25" i="20" s="1"/>
  <c r="V6" i="20"/>
  <c r="X6" i="20"/>
  <c r="S44" i="20"/>
  <c r="AB44" i="20" s="1"/>
  <c r="U6" i="20"/>
  <c r="AD6" i="20" s="1"/>
  <c r="S6" i="20"/>
  <c r="T7" i="20" s="1"/>
  <c r="Y10" i="20"/>
  <c r="AA10" i="20"/>
  <c r="Z11" i="20" s="1"/>
  <c r="AD12" i="20"/>
  <c r="Y6" i="20"/>
  <c r="Z7" i="20"/>
  <c r="S29" i="20"/>
  <c r="T30" i="20" s="1"/>
  <c r="V27" i="20"/>
  <c r="W28" i="20" s="1"/>
  <c r="V46" i="20"/>
  <c r="S48" i="20"/>
  <c r="T49" i="20"/>
  <c r="X8" i="20"/>
  <c r="V8" i="20"/>
  <c r="AB8" i="20" s="1"/>
  <c r="Q13" i="20"/>
  <c r="AB12" i="20"/>
  <c r="AB63" i="20"/>
  <c r="T64" i="20"/>
  <c r="AD31" i="20"/>
  <c r="Q68" i="20"/>
  <c r="AE67" i="20" s="1"/>
  <c r="AH67" i="20" s="1"/>
  <c r="AB67" i="20"/>
  <c r="W66" i="20"/>
  <c r="W47" i="20"/>
  <c r="Z49" i="20"/>
  <c r="AD46" i="20"/>
  <c r="AD27" i="20"/>
  <c r="Z30" i="20"/>
  <c r="AD67" i="20"/>
  <c r="AD65" i="20"/>
  <c r="AB46" i="20"/>
  <c r="Q47" i="20"/>
  <c r="T70" i="20"/>
  <c r="T26" i="20"/>
  <c r="AB25" i="20"/>
  <c r="W64" i="20"/>
  <c r="Q70" i="20"/>
  <c r="AE69" i="20" s="1"/>
  <c r="AH69" i="20" s="1"/>
  <c r="AB69" i="20"/>
  <c r="Q11" i="20"/>
  <c r="AB10" i="20"/>
  <c r="Q9" i="20"/>
  <c r="AD50" i="20"/>
  <c r="W13" i="20"/>
  <c r="AB31" i="20"/>
  <c r="Q32" i="20"/>
  <c r="T11" i="20"/>
  <c r="Z64" i="20"/>
  <c r="Z66" i="20"/>
  <c r="Q28" i="20"/>
  <c r="T32" i="20"/>
  <c r="Q66" i="20"/>
  <c r="AB65" i="20"/>
  <c r="AB29" i="20"/>
  <c r="AD48" i="20"/>
  <c r="T51" i="20"/>
  <c r="AB50" i="20"/>
  <c r="Q51" i="20"/>
  <c r="AE50" i="20" s="1"/>
  <c r="AH50" i="20" s="1"/>
  <c r="AD63" i="20"/>
  <c r="Z28" i="20"/>
  <c r="Q49" i="20" l="1"/>
  <c r="AE48" i="20" s="1"/>
  <c r="AD8" i="20"/>
  <c r="Q30" i="20"/>
  <c r="AE29" i="20" s="1"/>
  <c r="W26" i="20"/>
  <c r="AE25" i="20" s="1"/>
  <c r="W7" i="20"/>
  <c r="AE6" i="20" s="1"/>
  <c r="T45" i="20"/>
  <c r="AE44" i="20" s="1"/>
  <c r="AB6" i="20"/>
  <c r="AD10" i="20"/>
  <c r="AE27" i="20"/>
  <c r="AB27" i="20"/>
  <c r="W9" i="20"/>
  <c r="AE8" i="20" s="1"/>
  <c r="AE10" i="20"/>
  <c r="AE12" i="20"/>
  <c r="AE63" i="20"/>
  <c r="AH63" i="20" s="1"/>
  <c r="AE65" i="20"/>
  <c r="AH65" i="20" s="1"/>
  <c r="AE31" i="20"/>
  <c r="AH31" i="20" s="1"/>
  <c r="AE46" i="20"/>
  <c r="AH44" i="20" l="1"/>
  <c r="AH46" i="20"/>
  <c r="AH48" i="20"/>
  <c r="AH25" i="20"/>
  <c r="AH27" i="20"/>
  <c r="AH12" i="20"/>
  <c r="AH6" i="20"/>
  <c r="AH8" i="20"/>
  <c r="AH29" i="20"/>
  <c r="AH10" i="20"/>
  <c r="F7" i="18"/>
  <c r="E7" i="18"/>
  <c r="H6" i="18"/>
  <c r="F6" i="18"/>
  <c r="E5" i="18"/>
  <c r="K5" i="18" s="1"/>
  <c r="G4" i="18"/>
  <c r="K4" i="18" s="1"/>
  <c r="K7" i="18" l="1"/>
  <c r="K6" i="18"/>
  <c r="L4" i="18" s="1"/>
  <c r="L6" i="18" l="1"/>
  <c r="L5" i="18"/>
  <c r="L7" i="18"/>
  <c r="P8" i="17"/>
  <c r="H8" i="17"/>
  <c r="F8" i="17"/>
  <c r="P7" i="17"/>
  <c r="G7" i="17"/>
  <c r="E7" i="17"/>
  <c r="P6" i="17"/>
  <c r="I6" i="17"/>
  <c r="F6" i="17"/>
  <c r="P5" i="17"/>
  <c r="H5" i="17"/>
  <c r="E5" i="17"/>
  <c r="P4" i="17"/>
  <c r="I4" i="17"/>
  <c r="G4" i="17"/>
  <c r="J4" i="17" s="1"/>
  <c r="B3" i="18" l="1"/>
  <c r="J5" i="17"/>
  <c r="J8" i="17"/>
  <c r="J6" i="17"/>
  <c r="J7" i="17"/>
  <c r="K5" i="17" l="1"/>
  <c r="N5" i="17" s="1"/>
  <c r="O5" i="17"/>
  <c r="K8" i="17"/>
  <c r="K6" i="17"/>
  <c r="K7" i="17"/>
  <c r="O7" i="17" s="1"/>
  <c r="K4" i="17"/>
  <c r="O4" i="17" s="1"/>
  <c r="E19" i="16"/>
  <c r="G18" i="16"/>
  <c r="D18" i="16"/>
  <c r="F17" i="16"/>
  <c r="E17" i="16"/>
  <c r="I16" i="16"/>
  <c r="D16" i="16"/>
  <c r="H15" i="16"/>
  <c r="E15" i="16"/>
  <c r="G14" i="16"/>
  <c r="D14" i="16"/>
  <c r="F13" i="16"/>
  <c r="E13" i="16"/>
  <c r="K12" i="16"/>
  <c r="D12" i="16"/>
  <c r="J11" i="16"/>
  <c r="E11" i="16"/>
  <c r="G10" i="16"/>
  <c r="D10" i="16"/>
  <c r="F9" i="16"/>
  <c r="E9" i="16"/>
  <c r="I8" i="16"/>
  <c r="D8" i="16"/>
  <c r="H7" i="16"/>
  <c r="E7" i="16"/>
  <c r="G6" i="16"/>
  <c r="D6" i="16"/>
  <c r="F5" i="16"/>
  <c r="E5" i="16"/>
  <c r="D4" i="16"/>
  <c r="C2" i="16"/>
  <c r="C1" i="16"/>
  <c r="AU78" i="15"/>
  <c r="AT78" i="15"/>
  <c r="AS78" i="15"/>
  <c r="AR78" i="15"/>
  <c r="AQ78" i="15"/>
  <c r="AP78" i="15"/>
  <c r="AO78" i="15"/>
  <c r="AN78" i="15"/>
  <c r="AM78" i="15"/>
  <c r="AL78" i="15"/>
  <c r="AU77" i="15"/>
  <c r="AT77" i="15"/>
  <c r="AS77" i="15"/>
  <c r="AR77" i="15"/>
  <c r="AQ77" i="15"/>
  <c r="AP77" i="15"/>
  <c r="AO77" i="15"/>
  <c r="AN77" i="15"/>
  <c r="AM77" i="15"/>
  <c r="AL77" i="15"/>
  <c r="AU76" i="15"/>
  <c r="AT76" i="15"/>
  <c r="AS76" i="15"/>
  <c r="AR76" i="15"/>
  <c r="AQ76" i="15"/>
  <c r="AP76" i="15"/>
  <c r="AO76" i="15"/>
  <c r="AN76" i="15"/>
  <c r="AM76" i="15"/>
  <c r="AL76" i="15"/>
  <c r="AU75" i="15"/>
  <c r="AT75" i="15"/>
  <c r="AS75" i="15"/>
  <c r="AR75" i="15"/>
  <c r="AQ75" i="15"/>
  <c r="AP75" i="15"/>
  <c r="AO75" i="15"/>
  <c r="AN75" i="15"/>
  <c r="AM75" i="15"/>
  <c r="AL75" i="15"/>
  <c r="AU74" i="15"/>
  <c r="AT74" i="15"/>
  <c r="AS74" i="15"/>
  <c r="AR74" i="15"/>
  <c r="AQ74" i="15"/>
  <c r="AP74" i="15"/>
  <c r="AO74" i="15"/>
  <c r="AN74" i="15"/>
  <c r="AM74" i="15"/>
  <c r="AL74" i="15"/>
  <c r="AU73" i="15"/>
  <c r="AT73" i="15"/>
  <c r="AS73" i="15"/>
  <c r="AR73" i="15"/>
  <c r="AQ73" i="15"/>
  <c r="AP73" i="15"/>
  <c r="AO73" i="15"/>
  <c r="AN73" i="15"/>
  <c r="AM73" i="15"/>
  <c r="AL73" i="15"/>
  <c r="M69" i="15"/>
  <c r="C69" i="15"/>
  <c r="M77" i="15" s="1"/>
  <c r="M67" i="15"/>
  <c r="C67" i="15"/>
  <c r="M74" i="15" s="1"/>
  <c r="M65" i="15"/>
  <c r="C65" i="15"/>
  <c r="M76" i="15" s="1"/>
  <c r="M63" i="15"/>
  <c r="C63" i="15"/>
  <c r="F73" i="15" s="1"/>
  <c r="AU59" i="15"/>
  <c r="AT59" i="15"/>
  <c r="AS59" i="15"/>
  <c r="AR59" i="15"/>
  <c r="AQ59" i="15"/>
  <c r="AP59" i="15"/>
  <c r="AO59" i="15"/>
  <c r="AN59" i="15"/>
  <c r="AM59" i="15"/>
  <c r="AL59" i="15"/>
  <c r="AU58" i="15"/>
  <c r="AT58" i="15"/>
  <c r="AS58" i="15"/>
  <c r="AR58" i="15"/>
  <c r="AQ58" i="15"/>
  <c r="AP58" i="15"/>
  <c r="AO58" i="15"/>
  <c r="AN58" i="15"/>
  <c r="AM58" i="15"/>
  <c r="AL58" i="15"/>
  <c r="AU57" i="15"/>
  <c r="AT57" i="15"/>
  <c r="AS57" i="15"/>
  <c r="AR57" i="15"/>
  <c r="AQ57" i="15"/>
  <c r="AP57" i="15"/>
  <c r="AO57" i="15"/>
  <c r="AN57" i="15"/>
  <c r="AM57" i="15"/>
  <c r="AL57" i="15"/>
  <c r="M57" i="15"/>
  <c r="AU56" i="15"/>
  <c r="AT56" i="15"/>
  <c r="AS56" i="15"/>
  <c r="AR56" i="15"/>
  <c r="AQ56" i="15"/>
  <c r="AP56" i="15"/>
  <c r="AO56" i="15"/>
  <c r="AN56" i="15"/>
  <c r="AM56" i="15"/>
  <c r="AL56" i="15"/>
  <c r="AU55" i="15"/>
  <c r="AT55" i="15"/>
  <c r="AS55" i="15"/>
  <c r="AR55" i="15"/>
  <c r="AQ55" i="15"/>
  <c r="AP55" i="15"/>
  <c r="AO55" i="15"/>
  <c r="AN55" i="15"/>
  <c r="AM55" i="15"/>
  <c r="AL55" i="15"/>
  <c r="AU54" i="15"/>
  <c r="AT54" i="15"/>
  <c r="AS54" i="15"/>
  <c r="AR54" i="15"/>
  <c r="AQ54" i="15"/>
  <c r="AP54" i="15"/>
  <c r="AO54" i="15"/>
  <c r="AN54" i="15"/>
  <c r="AV54" i="15" s="1"/>
  <c r="AM54" i="15"/>
  <c r="AL54" i="15"/>
  <c r="M50" i="15"/>
  <c r="C50" i="15"/>
  <c r="M58" i="15" s="1"/>
  <c r="M48" i="15"/>
  <c r="C48" i="15"/>
  <c r="M56" i="15" s="1"/>
  <c r="M46" i="15"/>
  <c r="C46" i="15"/>
  <c r="F58" i="15" s="1"/>
  <c r="M44" i="15"/>
  <c r="C44" i="15"/>
  <c r="M59" i="15" s="1"/>
  <c r="AU40" i="15"/>
  <c r="AT40" i="15"/>
  <c r="AS40" i="15"/>
  <c r="AR40" i="15"/>
  <c r="AQ40" i="15"/>
  <c r="AP40" i="15"/>
  <c r="AO40" i="15"/>
  <c r="AN40" i="15"/>
  <c r="AM40" i="15"/>
  <c r="AL40" i="15"/>
  <c r="AU39" i="15"/>
  <c r="AT39" i="15"/>
  <c r="AS39" i="15"/>
  <c r="AR39" i="15"/>
  <c r="AQ39" i="15"/>
  <c r="AP39" i="15"/>
  <c r="AO39" i="15"/>
  <c r="AN39" i="15"/>
  <c r="AM39" i="15"/>
  <c r="AW39" i="15" s="1"/>
  <c r="AL39" i="15"/>
  <c r="AU38" i="15"/>
  <c r="AT38" i="15"/>
  <c r="AS38" i="15"/>
  <c r="AR38" i="15"/>
  <c r="AQ38" i="15"/>
  <c r="AP38" i="15"/>
  <c r="AO38" i="15"/>
  <c r="AN38" i="15"/>
  <c r="AM38" i="15"/>
  <c r="AL38" i="15"/>
  <c r="AU37" i="15"/>
  <c r="AT37" i="15"/>
  <c r="AS37" i="15"/>
  <c r="AR37" i="15"/>
  <c r="AQ37" i="15"/>
  <c r="AP37" i="15"/>
  <c r="AO37" i="15"/>
  <c r="AN37" i="15"/>
  <c r="AM37" i="15"/>
  <c r="AL37" i="15"/>
  <c r="AU36" i="15"/>
  <c r="AT36" i="15"/>
  <c r="AS36" i="15"/>
  <c r="AR36" i="15"/>
  <c r="AQ36" i="15"/>
  <c r="AP36" i="15"/>
  <c r="AO36" i="15"/>
  <c r="AN36" i="15"/>
  <c r="AM36" i="15"/>
  <c r="AL36" i="15"/>
  <c r="AU35" i="15"/>
  <c r="AT35" i="15"/>
  <c r="AS35" i="15"/>
  <c r="AR35" i="15"/>
  <c r="AQ35" i="15"/>
  <c r="AP35" i="15"/>
  <c r="AO35" i="15"/>
  <c r="AN35" i="15"/>
  <c r="AM35" i="15"/>
  <c r="AL35" i="15"/>
  <c r="M31" i="15"/>
  <c r="C31" i="15"/>
  <c r="M39" i="15" s="1"/>
  <c r="M29" i="15"/>
  <c r="C29" i="15"/>
  <c r="M37" i="15" s="1"/>
  <c r="M27" i="15"/>
  <c r="C27" i="15"/>
  <c r="M38" i="15" s="1"/>
  <c r="M25" i="15"/>
  <c r="C25" i="15"/>
  <c r="M40" i="15" s="1"/>
  <c r="B23" i="15"/>
  <c r="B42" i="15" s="1"/>
  <c r="B61" i="15" s="1"/>
  <c r="AU21" i="15"/>
  <c r="AT21" i="15"/>
  <c r="AS21" i="15"/>
  <c r="AR21" i="15"/>
  <c r="AQ21" i="15"/>
  <c r="AP21" i="15"/>
  <c r="AO21" i="15"/>
  <c r="AN21" i="15"/>
  <c r="AM21" i="15"/>
  <c r="AL21" i="15"/>
  <c r="F21" i="15"/>
  <c r="AU20" i="15"/>
  <c r="AT20" i="15"/>
  <c r="AS20" i="15"/>
  <c r="AR20" i="15"/>
  <c r="AQ20" i="15"/>
  <c r="AP20" i="15"/>
  <c r="AO20" i="15"/>
  <c r="AN20" i="15"/>
  <c r="AM20" i="15"/>
  <c r="AL20" i="15"/>
  <c r="AU19" i="15"/>
  <c r="AT19" i="15"/>
  <c r="AS19" i="15"/>
  <c r="AR19" i="15"/>
  <c r="AQ19" i="15"/>
  <c r="AP19" i="15"/>
  <c r="AO19" i="15"/>
  <c r="AN19" i="15"/>
  <c r="AM19" i="15"/>
  <c r="AL19" i="15"/>
  <c r="AU18" i="15"/>
  <c r="AT18" i="15"/>
  <c r="AS18" i="15"/>
  <c r="AR18" i="15"/>
  <c r="AQ18" i="15"/>
  <c r="AP18" i="15"/>
  <c r="AO18" i="15"/>
  <c r="AN18" i="15"/>
  <c r="AM18" i="15"/>
  <c r="AL18" i="15"/>
  <c r="AU17" i="15"/>
  <c r="AT17" i="15"/>
  <c r="AS17" i="15"/>
  <c r="AR17" i="15"/>
  <c r="AQ17" i="15"/>
  <c r="AP17" i="15"/>
  <c r="AO17" i="15"/>
  <c r="AN17" i="15"/>
  <c r="AM17" i="15"/>
  <c r="AL17" i="15"/>
  <c r="AU16" i="15"/>
  <c r="AT16" i="15"/>
  <c r="AS16" i="15"/>
  <c r="AR16" i="15"/>
  <c r="AQ16" i="15"/>
  <c r="AP16" i="15"/>
  <c r="AO16" i="15"/>
  <c r="AN16" i="15"/>
  <c r="AM16" i="15"/>
  <c r="AL16" i="15"/>
  <c r="M12" i="15"/>
  <c r="C12" i="15"/>
  <c r="M20" i="15" s="1"/>
  <c r="M10" i="15"/>
  <c r="C10" i="15"/>
  <c r="M18" i="15" s="1"/>
  <c r="M8" i="15"/>
  <c r="C8" i="15"/>
  <c r="M19" i="15" s="1"/>
  <c r="M6" i="15"/>
  <c r="C6" i="15"/>
  <c r="M21" i="15" s="1"/>
  <c r="B2" i="15"/>
  <c r="B1" i="15"/>
  <c r="AV39" i="15" l="1"/>
  <c r="N7" i="17"/>
  <c r="N4" i="17"/>
  <c r="B3" i="17"/>
  <c r="N6" i="17"/>
  <c r="O6" i="17"/>
  <c r="N8" i="17"/>
  <c r="O8" i="17"/>
  <c r="AV76" i="15"/>
  <c r="AW76" i="15"/>
  <c r="AJ76" i="15" s="1"/>
  <c r="AW74" i="15"/>
  <c r="AV74" i="15"/>
  <c r="AV77" i="15"/>
  <c r="AW77" i="15"/>
  <c r="AJ77" i="15" s="1"/>
  <c r="AW59" i="15"/>
  <c r="AV59" i="15"/>
  <c r="AJ59" i="15" s="1"/>
  <c r="AW40" i="15"/>
  <c r="AV40" i="15"/>
  <c r="AV21" i="15"/>
  <c r="AW21" i="15"/>
  <c r="AJ21" i="15" s="1"/>
  <c r="AW38" i="15"/>
  <c r="AV38" i="15"/>
  <c r="AW37" i="15"/>
  <c r="AV37" i="15"/>
  <c r="AJ37" i="15" s="1"/>
  <c r="AW36" i="15"/>
  <c r="AV36" i="15"/>
  <c r="AW35" i="15"/>
  <c r="AV35" i="15"/>
  <c r="AV78" i="15"/>
  <c r="AW78" i="15"/>
  <c r="AJ78" i="15" s="1"/>
  <c r="AW58" i="15"/>
  <c r="AV58" i="15"/>
  <c r="AW20" i="15"/>
  <c r="AV20" i="15"/>
  <c r="AV19" i="15"/>
  <c r="AW19" i="15"/>
  <c r="AV75" i="15"/>
  <c r="AW75" i="15"/>
  <c r="AV57" i="15"/>
  <c r="AW57" i="15"/>
  <c r="AJ57" i="15" s="1"/>
  <c r="AV56" i="15"/>
  <c r="AW56" i="15"/>
  <c r="AV18" i="15"/>
  <c r="AW18" i="15"/>
  <c r="AV16" i="15"/>
  <c r="AW16" i="15"/>
  <c r="AW55" i="15"/>
  <c r="AV55" i="15"/>
  <c r="AJ55" i="15" s="1"/>
  <c r="AV73" i="15"/>
  <c r="AW73" i="15"/>
  <c r="AV17" i="15"/>
  <c r="AW17" i="15"/>
  <c r="AW54" i="15"/>
  <c r="AH54" i="15" s="1"/>
  <c r="F74" i="15"/>
  <c r="F55" i="15"/>
  <c r="F77" i="15"/>
  <c r="F75" i="15"/>
  <c r="M78" i="15"/>
  <c r="F76" i="15"/>
  <c r="F19" i="15"/>
  <c r="F57" i="15"/>
  <c r="F18" i="15"/>
  <c r="F17" i="15"/>
  <c r="M75" i="15"/>
  <c r="F20" i="15"/>
  <c r="F56" i="15"/>
  <c r="F78" i="15"/>
  <c r="F54" i="15"/>
  <c r="F16" i="15"/>
  <c r="F59" i="15"/>
  <c r="AJ74" i="15"/>
  <c r="AH74" i="15"/>
  <c r="AJ39" i="15"/>
  <c r="AH39" i="15"/>
  <c r="AJ75" i="15"/>
  <c r="AH75" i="15"/>
  <c r="AJ17" i="15"/>
  <c r="AJ73" i="15"/>
  <c r="M73" i="15"/>
  <c r="M16" i="15"/>
  <c r="M17" i="15"/>
  <c r="M54" i="15"/>
  <c r="M55" i="15"/>
  <c r="F35" i="15"/>
  <c r="F36" i="15"/>
  <c r="F37" i="15"/>
  <c r="F38" i="15"/>
  <c r="F39" i="15"/>
  <c r="F40" i="15"/>
  <c r="M35" i="15"/>
  <c r="M36" i="15"/>
  <c r="AH76" i="15" l="1"/>
  <c r="R65" i="15" s="1"/>
  <c r="AH77" i="15"/>
  <c r="U69" i="15" s="1"/>
  <c r="AH59" i="15"/>
  <c r="AJ40" i="15"/>
  <c r="V25" i="15" s="1"/>
  <c r="AH40" i="15"/>
  <c r="P29" i="15" s="1"/>
  <c r="AH21" i="15"/>
  <c r="AJ38" i="15"/>
  <c r="U25" i="15" s="1"/>
  <c r="AH38" i="15"/>
  <c r="R27" i="15" s="1"/>
  <c r="AH37" i="15"/>
  <c r="AA29" i="15" s="1"/>
  <c r="AJ36" i="15"/>
  <c r="X27" i="15" s="1"/>
  <c r="AH36" i="15"/>
  <c r="U29" i="15" s="1"/>
  <c r="AJ35" i="15"/>
  <c r="AA25" i="15" s="1"/>
  <c r="AH35" i="15"/>
  <c r="Y25" i="15" s="1"/>
  <c r="AH78" i="15"/>
  <c r="P67" i="15" s="1"/>
  <c r="AJ58" i="15"/>
  <c r="AA46" i="15" s="1"/>
  <c r="AH58" i="15"/>
  <c r="U50" i="15" s="1"/>
  <c r="AJ20" i="15"/>
  <c r="S12" i="15" s="1"/>
  <c r="AH20" i="15"/>
  <c r="U12" i="15" s="1"/>
  <c r="AJ19" i="15"/>
  <c r="P8" i="15" s="1"/>
  <c r="AH19" i="15"/>
  <c r="AH57" i="15"/>
  <c r="AH56" i="15"/>
  <c r="AJ56" i="15"/>
  <c r="AH18" i="15"/>
  <c r="V12" i="15" s="1"/>
  <c r="AJ18" i="15"/>
  <c r="Y10" i="15" s="1"/>
  <c r="AH16" i="15"/>
  <c r="R12" i="15" s="1"/>
  <c r="AJ16" i="15"/>
  <c r="AA6" i="15" s="1"/>
  <c r="AH55" i="15"/>
  <c r="U48" i="15" s="1"/>
  <c r="AH73" i="15"/>
  <c r="AH17" i="15"/>
  <c r="U10" i="15" s="1"/>
  <c r="AJ54" i="15"/>
  <c r="P50" i="15" s="1"/>
  <c r="Y27" i="15"/>
  <c r="U31" i="15"/>
  <c r="X69" i="15"/>
  <c r="Y67" i="15"/>
  <c r="S31" i="15"/>
  <c r="AA27" i="15"/>
  <c r="S67" i="15"/>
  <c r="X65" i="15"/>
  <c r="P69" i="15"/>
  <c r="AA63" i="15"/>
  <c r="AA48" i="15"/>
  <c r="V50" i="15"/>
  <c r="P10" i="15"/>
  <c r="X6" i="15"/>
  <c r="R50" i="15"/>
  <c r="Y44" i="15"/>
  <c r="R69" i="15"/>
  <c r="Y63" i="15"/>
  <c r="Z64" i="15" s="1"/>
  <c r="U67" i="15"/>
  <c r="V65" i="15"/>
  <c r="R67" i="15"/>
  <c r="V63" i="15"/>
  <c r="R10" i="15"/>
  <c r="V6" i="15"/>
  <c r="X31" i="15"/>
  <c r="Y29" i="15"/>
  <c r="S69" i="15"/>
  <c r="AA65" i="15"/>
  <c r="V69" i="15"/>
  <c r="W70" i="15" s="1"/>
  <c r="AA67" i="15"/>
  <c r="R46" i="15"/>
  <c r="S44" i="15"/>
  <c r="R8" i="15"/>
  <c r="S6" i="15"/>
  <c r="P48" i="15"/>
  <c r="X44" i="15"/>
  <c r="U44" i="15"/>
  <c r="P46" i="15"/>
  <c r="U6" i="15"/>
  <c r="R48" i="15"/>
  <c r="V44" i="15"/>
  <c r="U63" i="15"/>
  <c r="P65" i="15"/>
  <c r="S10" i="15"/>
  <c r="X8" i="15"/>
  <c r="S48" i="15"/>
  <c r="X46" i="15"/>
  <c r="S63" i="15" l="1"/>
  <c r="AB63" i="15" s="1"/>
  <c r="W66" i="15"/>
  <c r="Y65" i="15"/>
  <c r="Z66" i="15" s="1"/>
  <c r="R29" i="15"/>
  <c r="X25" i="15"/>
  <c r="AD25" i="15" s="1"/>
  <c r="W7" i="15"/>
  <c r="P27" i="15"/>
  <c r="Q28" i="15" s="1"/>
  <c r="S25" i="15"/>
  <c r="AB25" i="15" s="1"/>
  <c r="Z30" i="15"/>
  <c r="V31" i="15"/>
  <c r="W32" i="15" s="1"/>
  <c r="S29" i="15"/>
  <c r="T30" i="15" s="1"/>
  <c r="V27" i="15"/>
  <c r="W28" i="15"/>
  <c r="AD27" i="15"/>
  <c r="P31" i="15"/>
  <c r="R31" i="15"/>
  <c r="AD31" i="15" s="1"/>
  <c r="X63" i="15"/>
  <c r="W64" i="15" s="1"/>
  <c r="S50" i="15"/>
  <c r="Y46" i="15"/>
  <c r="Z47" i="15" s="1"/>
  <c r="T51" i="15"/>
  <c r="AA8" i="15"/>
  <c r="AD8" i="15" s="1"/>
  <c r="Y8" i="15"/>
  <c r="T13" i="15"/>
  <c r="Z9" i="15"/>
  <c r="X50" i="15"/>
  <c r="W51" i="15" s="1"/>
  <c r="Y48" i="15"/>
  <c r="Z49" i="15" s="1"/>
  <c r="X12" i="15"/>
  <c r="W13" i="15" s="1"/>
  <c r="AA10" i="15"/>
  <c r="Y6" i="15"/>
  <c r="Z7" i="15" s="1"/>
  <c r="P12" i="15"/>
  <c r="Q13" i="15" s="1"/>
  <c r="AD6" i="15"/>
  <c r="AD46" i="15"/>
  <c r="V46" i="15"/>
  <c r="W47" i="15" s="1"/>
  <c r="T49" i="15"/>
  <c r="V8" i="15"/>
  <c r="W9" i="15" s="1"/>
  <c r="T11" i="15"/>
  <c r="AA44" i="15"/>
  <c r="Z45" i="15" s="1"/>
  <c r="W45" i="15"/>
  <c r="T7" i="15"/>
  <c r="T26" i="15"/>
  <c r="AD48" i="15"/>
  <c r="Z26" i="15"/>
  <c r="T68" i="15"/>
  <c r="AB50" i="15"/>
  <c r="Q51" i="15"/>
  <c r="AD10" i="15"/>
  <c r="AD69" i="15"/>
  <c r="Q70" i="15"/>
  <c r="AB69" i="15"/>
  <c r="T32" i="15"/>
  <c r="Q9" i="15"/>
  <c r="Q47" i="15"/>
  <c r="AD29" i="15"/>
  <c r="Z68" i="15"/>
  <c r="AB44" i="15"/>
  <c r="T45" i="15"/>
  <c r="Z11" i="15"/>
  <c r="AD65" i="15"/>
  <c r="T70" i="15"/>
  <c r="W26" i="15"/>
  <c r="AD50" i="15"/>
  <c r="Q11" i="15"/>
  <c r="AB10" i="15"/>
  <c r="Q68" i="15"/>
  <c r="AB67" i="15"/>
  <c r="Q30" i="15"/>
  <c r="Q66" i="15"/>
  <c r="Q49" i="15"/>
  <c r="AD67" i="15"/>
  <c r="Z28" i="15"/>
  <c r="T64" i="15" l="1"/>
  <c r="AE63" i="15" s="1"/>
  <c r="AB65" i="15"/>
  <c r="AE69" i="15"/>
  <c r="AB27" i="15"/>
  <c r="AB31" i="15"/>
  <c r="AE29" i="15"/>
  <c r="AB29" i="15"/>
  <c r="Q32" i="15"/>
  <c r="AE31" i="15" s="1"/>
  <c r="AD63" i="15"/>
  <c r="AB48" i="15"/>
  <c r="AE48" i="15"/>
  <c r="AE50" i="15"/>
  <c r="AD12" i="15"/>
  <c r="AE12" i="15"/>
  <c r="AE10" i="15"/>
  <c r="AB6" i="15"/>
  <c r="AB12" i="15"/>
  <c r="AE6" i="15"/>
  <c r="AE46" i="15"/>
  <c r="AB46" i="15"/>
  <c r="AE8" i="15"/>
  <c r="AB8" i="15"/>
  <c r="AD44" i="15"/>
  <c r="AE67" i="15"/>
  <c r="AE65" i="15"/>
  <c r="AE44" i="15"/>
  <c r="AE25" i="15"/>
  <c r="AE27" i="15"/>
  <c r="AH65" i="15" l="1"/>
  <c r="AH27" i="15"/>
  <c r="AH29" i="15"/>
  <c r="AH31" i="15"/>
  <c r="AH25" i="15"/>
  <c r="AH67" i="15"/>
  <c r="AH44" i="15"/>
  <c r="AH69" i="15"/>
  <c r="AH63" i="15"/>
  <c r="AH46" i="15"/>
  <c r="AH6" i="15"/>
  <c r="AH8" i="15"/>
  <c r="AH12" i="15"/>
  <c r="AH48" i="15"/>
  <c r="AH10" i="15"/>
  <c r="AH50" i="15"/>
  <c r="E19" i="13"/>
  <c r="G18" i="13"/>
  <c r="D18" i="13"/>
  <c r="F17" i="13"/>
  <c r="E17" i="13"/>
  <c r="I16" i="13"/>
  <c r="D16" i="13"/>
  <c r="H15" i="13"/>
  <c r="E15" i="13"/>
  <c r="G14" i="13"/>
  <c r="D14" i="13"/>
  <c r="F13" i="13"/>
  <c r="E13" i="13"/>
  <c r="K12" i="13"/>
  <c r="D12" i="13"/>
  <c r="J11" i="13"/>
  <c r="E11" i="13"/>
  <c r="G10" i="13"/>
  <c r="D10" i="13"/>
  <c r="F9" i="13"/>
  <c r="E9" i="13"/>
  <c r="I8" i="13"/>
  <c r="D8" i="13"/>
  <c r="H7" i="13"/>
  <c r="E7" i="13"/>
  <c r="G6" i="13"/>
  <c r="D6" i="13"/>
  <c r="F5" i="13"/>
  <c r="E5" i="13"/>
  <c r="D4" i="13"/>
  <c r="C2" i="13"/>
  <c r="C1" i="13"/>
  <c r="AU78" i="12"/>
  <c r="AT78" i="12"/>
  <c r="AS78" i="12"/>
  <c r="AR78" i="12"/>
  <c r="AQ78" i="12"/>
  <c r="AP78" i="12"/>
  <c r="AO78" i="12"/>
  <c r="AW78" i="12" s="1"/>
  <c r="AN78" i="12"/>
  <c r="AM78" i="12"/>
  <c r="AL78" i="12"/>
  <c r="AV78" i="12" s="1"/>
  <c r="AU77" i="12"/>
  <c r="AT77" i="12"/>
  <c r="AS77" i="12"/>
  <c r="AR77" i="12"/>
  <c r="AQ77" i="12"/>
  <c r="AP77" i="12"/>
  <c r="AO77" i="12"/>
  <c r="AW77" i="12" s="1"/>
  <c r="AN77" i="12"/>
  <c r="AM77" i="12"/>
  <c r="AL77" i="12"/>
  <c r="AV77" i="12" s="1"/>
  <c r="AU76" i="12"/>
  <c r="AT76" i="12"/>
  <c r="AS76" i="12"/>
  <c r="AR76" i="12"/>
  <c r="AQ76" i="12"/>
  <c r="AP76" i="12"/>
  <c r="AO76" i="12"/>
  <c r="AW76" i="12" s="1"/>
  <c r="AN76" i="12"/>
  <c r="AM76" i="12"/>
  <c r="AL76" i="12"/>
  <c r="AV76" i="12" s="1"/>
  <c r="AU75" i="12"/>
  <c r="AT75" i="12"/>
  <c r="AS75" i="12"/>
  <c r="AR75" i="12"/>
  <c r="AQ75" i="12"/>
  <c r="AP75" i="12"/>
  <c r="AO75" i="12"/>
  <c r="AW75" i="12" s="1"/>
  <c r="AN75" i="12"/>
  <c r="AM75" i="12"/>
  <c r="AL75" i="12"/>
  <c r="AV75" i="12" s="1"/>
  <c r="AU74" i="12"/>
  <c r="AT74" i="12"/>
  <c r="AS74" i="12"/>
  <c r="AR74" i="12"/>
  <c r="AQ74" i="12"/>
  <c r="AP74" i="12"/>
  <c r="AO74" i="12"/>
  <c r="AW74" i="12" s="1"/>
  <c r="AN74" i="12"/>
  <c r="AM74" i="12"/>
  <c r="AL74" i="12"/>
  <c r="AV74" i="12" s="1"/>
  <c r="M74" i="12"/>
  <c r="AU73" i="12"/>
  <c r="AT73" i="12"/>
  <c r="AS73" i="12"/>
  <c r="AR73" i="12"/>
  <c r="AQ73" i="12"/>
  <c r="AP73" i="12"/>
  <c r="AO73" i="12"/>
  <c r="AW73" i="12" s="1"/>
  <c r="AN73" i="12"/>
  <c r="AM73" i="12"/>
  <c r="AL73" i="12"/>
  <c r="AV73" i="12" s="1"/>
  <c r="M69" i="12"/>
  <c r="C69" i="12"/>
  <c r="M73" i="12" s="1"/>
  <c r="M67" i="12"/>
  <c r="C67" i="12"/>
  <c r="F78" i="12" s="1"/>
  <c r="M65" i="12"/>
  <c r="C65" i="12"/>
  <c r="F77" i="12" s="1"/>
  <c r="M63" i="12"/>
  <c r="C63" i="12"/>
  <c r="F76" i="12" s="1"/>
  <c r="AU59" i="12"/>
  <c r="AT59" i="12"/>
  <c r="AS59" i="12"/>
  <c r="AR59" i="12"/>
  <c r="AQ59" i="12"/>
  <c r="AP59" i="12"/>
  <c r="AO59" i="12"/>
  <c r="AN59" i="12"/>
  <c r="AM59" i="12"/>
  <c r="AL59" i="12"/>
  <c r="AU58" i="12"/>
  <c r="AT58" i="12"/>
  <c r="AS58" i="12"/>
  <c r="AR58" i="12"/>
  <c r="AQ58" i="12"/>
  <c r="AP58" i="12"/>
  <c r="AO58" i="12"/>
  <c r="AN58" i="12"/>
  <c r="AM58" i="12"/>
  <c r="AL58" i="12"/>
  <c r="AU57" i="12"/>
  <c r="AT57" i="12"/>
  <c r="AS57" i="12"/>
  <c r="AR57" i="12"/>
  <c r="AQ57" i="12"/>
  <c r="AP57" i="12"/>
  <c r="AO57" i="12"/>
  <c r="AN57" i="12"/>
  <c r="AM57" i="12"/>
  <c r="AL57" i="12"/>
  <c r="AU56" i="12"/>
  <c r="AT56" i="12"/>
  <c r="AS56" i="12"/>
  <c r="AR56" i="12"/>
  <c r="AQ56" i="12"/>
  <c r="AP56" i="12"/>
  <c r="AO56" i="12"/>
  <c r="AN56" i="12"/>
  <c r="AM56" i="12"/>
  <c r="AL56" i="12"/>
  <c r="AU55" i="12"/>
  <c r="AT55" i="12"/>
  <c r="AS55" i="12"/>
  <c r="AR55" i="12"/>
  <c r="AQ55" i="12"/>
  <c r="AP55" i="12"/>
  <c r="AO55" i="12"/>
  <c r="AN55" i="12"/>
  <c r="AM55" i="12"/>
  <c r="AL55" i="12"/>
  <c r="AU54" i="12"/>
  <c r="AT54" i="12"/>
  <c r="AS54" i="12"/>
  <c r="AR54" i="12"/>
  <c r="AQ54" i="12"/>
  <c r="AP54" i="12"/>
  <c r="AO54" i="12"/>
  <c r="AN54" i="12"/>
  <c r="AM54" i="12"/>
  <c r="AL54" i="12"/>
  <c r="M50" i="12"/>
  <c r="C50" i="12"/>
  <c r="M58" i="12" s="1"/>
  <c r="M48" i="12"/>
  <c r="C48" i="12"/>
  <c r="M56" i="12" s="1"/>
  <c r="M46" i="12"/>
  <c r="C46" i="12"/>
  <c r="M57" i="12" s="1"/>
  <c r="M44" i="12"/>
  <c r="C44" i="12"/>
  <c r="M59" i="12" s="1"/>
  <c r="AU40" i="12"/>
  <c r="AT40" i="12"/>
  <c r="AS40" i="12"/>
  <c r="AR40" i="12"/>
  <c r="AQ40" i="12"/>
  <c r="AP40" i="12"/>
  <c r="AO40" i="12"/>
  <c r="AN40" i="12"/>
  <c r="AM40" i="12"/>
  <c r="AL40" i="12"/>
  <c r="AU39" i="12"/>
  <c r="AT39" i="12"/>
  <c r="AS39" i="12"/>
  <c r="AR39" i="12"/>
  <c r="AQ39" i="12"/>
  <c r="AP39" i="12"/>
  <c r="AO39" i="12"/>
  <c r="AN39" i="12"/>
  <c r="AM39" i="12"/>
  <c r="AL39" i="12"/>
  <c r="AU38" i="12"/>
  <c r="AT38" i="12"/>
  <c r="AS38" i="12"/>
  <c r="AR38" i="12"/>
  <c r="AQ38" i="12"/>
  <c r="AP38" i="12"/>
  <c r="AO38" i="12"/>
  <c r="AN38" i="12"/>
  <c r="AM38" i="12"/>
  <c r="AL38" i="12"/>
  <c r="AU37" i="12"/>
  <c r="AT37" i="12"/>
  <c r="AS37" i="12"/>
  <c r="AR37" i="12"/>
  <c r="AQ37" i="12"/>
  <c r="AP37" i="12"/>
  <c r="AO37" i="12"/>
  <c r="AN37" i="12"/>
  <c r="AM37" i="12"/>
  <c r="AL37" i="12"/>
  <c r="AU36" i="12"/>
  <c r="AT36" i="12"/>
  <c r="AS36" i="12"/>
  <c r="AR36" i="12"/>
  <c r="AQ36" i="12"/>
  <c r="AP36" i="12"/>
  <c r="AO36" i="12"/>
  <c r="AN36" i="12"/>
  <c r="AM36" i="12"/>
  <c r="AL36" i="12"/>
  <c r="AU35" i="12"/>
  <c r="AT35" i="12"/>
  <c r="AS35" i="12"/>
  <c r="AR35" i="12"/>
  <c r="AQ35" i="12"/>
  <c r="AP35" i="12"/>
  <c r="AO35" i="12"/>
  <c r="AN35" i="12"/>
  <c r="AM35" i="12"/>
  <c r="AL35" i="12"/>
  <c r="M31" i="12"/>
  <c r="C31" i="12"/>
  <c r="M39" i="12" s="1"/>
  <c r="M29" i="12"/>
  <c r="C29" i="12"/>
  <c r="F40" i="12" s="1"/>
  <c r="M27" i="12"/>
  <c r="C27" i="12"/>
  <c r="M38" i="12" s="1"/>
  <c r="M25" i="12"/>
  <c r="C25" i="12"/>
  <c r="M40" i="12" s="1"/>
  <c r="B23" i="12"/>
  <c r="B42" i="12" s="1"/>
  <c r="B61" i="12" s="1"/>
  <c r="AU21" i="12"/>
  <c r="AT21" i="12"/>
  <c r="AS21" i="12"/>
  <c r="AR21" i="12"/>
  <c r="AQ21" i="12"/>
  <c r="AP21" i="12"/>
  <c r="AO21" i="12"/>
  <c r="AN21" i="12"/>
  <c r="AM21" i="12"/>
  <c r="AL21" i="12"/>
  <c r="AU20" i="12"/>
  <c r="AT20" i="12"/>
  <c r="AS20" i="12"/>
  <c r="AR20" i="12"/>
  <c r="AQ20" i="12"/>
  <c r="AP20" i="12"/>
  <c r="AO20" i="12"/>
  <c r="AN20" i="12"/>
  <c r="AV20" i="12" s="1"/>
  <c r="AM20" i="12"/>
  <c r="AW20" i="12" s="1"/>
  <c r="AL20" i="12"/>
  <c r="AU19" i="12"/>
  <c r="AT19" i="12"/>
  <c r="AS19" i="12"/>
  <c r="AR19" i="12"/>
  <c r="AQ19" i="12"/>
  <c r="AP19" i="12"/>
  <c r="AO19" i="12"/>
  <c r="AN19" i="12"/>
  <c r="AM19" i="12"/>
  <c r="AL19" i="12"/>
  <c r="AU18" i="12"/>
  <c r="AT18" i="12"/>
  <c r="AS18" i="12"/>
  <c r="AR18" i="12"/>
  <c r="AQ18" i="12"/>
  <c r="AP18" i="12"/>
  <c r="AO18" i="12"/>
  <c r="AN18" i="12"/>
  <c r="AV18" i="12" s="1"/>
  <c r="AM18" i="12"/>
  <c r="AW18" i="12" s="1"/>
  <c r="AL18" i="12"/>
  <c r="AU17" i="12"/>
  <c r="AT17" i="12"/>
  <c r="AS17" i="12"/>
  <c r="AR17" i="12"/>
  <c r="AQ17" i="12"/>
  <c r="AP17" i="12"/>
  <c r="AO17" i="12"/>
  <c r="AN17" i="12"/>
  <c r="AM17" i="12"/>
  <c r="AL17" i="12"/>
  <c r="AU16" i="12"/>
  <c r="AT16" i="12"/>
  <c r="AS16" i="12"/>
  <c r="AR16" i="12"/>
  <c r="AQ16" i="12"/>
  <c r="AP16" i="12"/>
  <c r="AO16" i="12"/>
  <c r="AN16" i="12"/>
  <c r="AV16" i="12" s="1"/>
  <c r="AM16" i="12"/>
  <c r="AW16" i="12" s="1"/>
  <c r="AL16" i="12"/>
  <c r="M12" i="12"/>
  <c r="C12" i="12"/>
  <c r="M20" i="12" s="1"/>
  <c r="M10" i="12"/>
  <c r="C10" i="12"/>
  <c r="M17" i="12" s="1"/>
  <c r="M8" i="12"/>
  <c r="C8" i="12"/>
  <c r="M19" i="12" s="1"/>
  <c r="M6" i="12"/>
  <c r="C6" i="12"/>
  <c r="M21" i="12" s="1"/>
  <c r="B2" i="12"/>
  <c r="B1" i="12"/>
  <c r="AV39" i="12" l="1"/>
  <c r="AW39" i="12"/>
  <c r="AV58" i="12"/>
  <c r="AW58" i="12"/>
  <c r="AV59" i="12"/>
  <c r="AW59" i="12"/>
  <c r="AV40" i="12"/>
  <c r="AW40" i="12"/>
  <c r="AW21" i="12"/>
  <c r="AV21" i="12"/>
  <c r="AJ21" i="12" s="1"/>
  <c r="AV37" i="12"/>
  <c r="AW37" i="12"/>
  <c r="AV56" i="12"/>
  <c r="AW56" i="12"/>
  <c r="AW38" i="12"/>
  <c r="AV38" i="12"/>
  <c r="AJ38" i="12" s="1"/>
  <c r="AW57" i="12"/>
  <c r="AV57" i="12"/>
  <c r="AJ57" i="12" s="1"/>
  <c r="AW19" i="12"/>
  <c r="AV19" i="12"/>
  <c r="AJ19" i="12" s="1"/>
  <c r="AW55" i="12"/>
  <c r="AV55" i="12"/>
  <c r="AW17" i="12"/>
  <c r="AV17" i="12"/>
  <c r="AV36" i="12"/>
  <c r="AW36" i="12"/>
  <c r="AV35" i="12"/>
  <c r="AW35" i="12"/>
  <c r="AV54" i="12"/>
  <c r="AW54" i="12"/>
  <c r="M37" i="12"/>
  <c r="M78" i="12"/>
  <c r="M76" i="12"/>
  <c r="F18" i="12"/>
  <c r="F20" i="12"/>
  <c r="F16" i="12"/>
  <c r="M18" i="12"/>
  <c r="M36" i="12"/>
  <c r="F21" i="12"/>
  <c r="F56" i="12"/>
  <c r="M75" i="12"/>
  <c r="F17" i="12"/>
  <c r="F19" i="12"/>
  <c r="F73" i="12"/>
  <c r="AJ73" i="12"/>
  <c r="AH73" i="12"/>
  <c r="AH76" i="12"/>
  <c r="AJ76" i="12"/>
  <c r="AH77" i="12"/>
  <c r="AJ77" i="12"/>
  <c r="AJ39" i="12"/>
  <c r="AH39" i="12"/>
  <c r="AJ20" i="12"/>
  <c r="AH20" i="12"/>
  <c r="AH35" i="12"/>
  <c r="AH74" i="12"/>
  <c r="AJ74" i="12"/>
  <c r="AJ16" i="12"/>
  <c r="AH16" i="12"/>
  <c r="AJ18" i="12"/>
  <c r="AH18" i="12"/>
  <c r="AJ75" i="12"/>
  <c r="AH75" i="12"/>
  <c r="AH78" i="12"/>
  <c r="AJ78" i="12"/>
  <c r="M77" i="12"/>
  <c r="F74" i="12"/>
  <c r="F75" i="12"/>
  <c r="F54" i="12"/>
  <c r="F55" i="12"/>
  <c r="F57" i="12"/>
  <c r="F58" i="12"/>
  <c r="F59" i="12"/>
  <c r="M54" i="12"/>
  <c r="M55" i="12"/>
  <c r="M16" i="12"/>
  <c r="F35" i="12"/>
  <c r="F36" i="12"/>
  <c r="F37" i="12"/>
  <c r="F38" i="12"/>
  <c r="F39" i="12"/>
  <c r="M35" i="12"/>
  <c r="AJ58" i="12" l="1"/>
  <c r="S50" i="12" s="1"/>
  <c r="AH58" i="12"/>
  <c r="Y46" i="12" s="1"/>
  <c r="AH59" i="12"/>
  <c r="P48" i="12" s="1"/>
  <c r="AJ59" i="12"/>
  <c r="R48" i="12" s="1"/>
  <c r="AH40" i="12"/>
  <c r="AJ40" i="12"/>
  <c r="R29" i="12" s="1"/>
  <c r="AH21" i="12"/>
  <c r="AH37" i="12"/>
  <c r="AA29" i="12" s="1"/>
  <c r="AJ37" i="12"/>
  <c r="Y29" i="12" s="1"/>
  <c r="AH56" i="12"/>
  <c r="V50" i="12" s="1"/>
  <c r="AJ56" i="12"/>
  <c r="X50" i="12" s="1"/>
  <c r="AH38" i="12"/>
  <c r="R27" i="12" s="1"/>
  <c r="AH57" i="12"/>
  <c r="R46" i="12" s="1"/>
  <c r="AH19" i="12"/>
  <c r="R8" i="12" s="1"/>
  <c r="AH55" i="12"/>
  <c r="V46" i="12" s="1"/>
  <c r="AJ55" i="12"/>
  <c r="S48" i="12" s="1"/>
  <c r="AJ17" i="12"/>
  <c r="S10" i="12" s="1"/>
  <c r="AH17" i="12"/>
  <c r="V8" i="12" s="1"/>
  <c r="AH36" i="12"/>
  <c r="U29" i="12" s="1"/>
  <c r="AJ36" i="12"/>
  <c r="X27" i="12" s="1"/>
  <c r="AJ35" i="12"/>
  <c r="AJ54" i="12"/>
  <c r="P50" i="12" s="1"/>
  <c r="AH54" i="12"/>
  <c r="R50" i="12" s="1"/>
  <c r="X25" i="12"/>
  <c r="P29" i="12"/>
  <c r="AA48" i="12"/>
  <c r="U69" i="12"/>
  <c r="Y65" i="12"/>
  <c r="AA10" i="12"/>
  <c r="V12" i="12"/>
  <c r="W13" i="12" s="1"/>
  <c r="R31" i="12"/>
  <c r="Y25" i="12"/>
  <c r="U12" i="12"/>
  <c r="Y8" i="12"/>
  <c r="X6" i="12"/>
  <c r="P10" i="12"/>
  <c r="U63" i="12"/>
  <c r="P65" i="12"/>
  <c r="Y10" i="12"/>
  <c r="Z11" i="12" s="1"/>
  <c r="X12" i="12"/>
  <c r="P31" i="12"/>
  <c r="AA25" i="12"/>
  <c r="S12" i="12"/>
  <c r="AA8" i="12"/>
  <c r="R10" i="12"/>
  <c r="V6" i="12"/>
  <c r="R65" i="12"/>
  <c r="AD65" i="12" s="1"/>
  <c r="S63" i="12"/>
  <c r="AA65" i="12"/>
  <c r="S69" i="12"/>
  <c r="U25" i="12"/>
  <c r="P27" i="12"/>
  <c r="R12" i="12"/>
  <c r="AD12" i="12" s="1"/>
  <c r="Y6" i="12"/>
  <c r="Z7" i="12" s="1"/>
  <c r="Y63" i="12"/>
  <c r="Z64" i="12" s="1"/>
  <c r="R69" i="12"/>
  <c r="X63" i="12"/>
  <c r="P67" i="12"/>
  <c r="P12" i="12"/>
  <c r="AA6" i="12"/>
  <c r="P8" i="12"/>
  <c r="U6" i="12"/>
  <c r="U44" i="12"/>
  <c r="P46" i="12"/>
  <c r="P69" i="12"/>
  <c r="AA63" i="12"/>
  <c r="X31" i="12"/>
  <c r="R67" i="12"/>
  <c r="V63" i="12"/>
  <c r="V69" i="12"/>
  <c r="W70" i="12" s="1"/>
  <c r="AA67" i="12"/>
  <c r="S67" i="12"/>
  <c r="T68" i="12" s="1"/>
  <c r="X65" i="12"/>
  <c r="Y27" i="12"/>
  <c r="U31" i="12"/>
  <c r="X69" i="12"/>
  <c r="Y67" i="12"/>
  <c r="U67" i="12"/>
  <c r="V65" i="12"/>
  <c r="W66" i="12" s="1"/>
  <c r="AA46" i="12"/>
  <c r="S31" i="12"/>
  <c r="AA27" i="12"/>
  <c r="Z28" i="12" l="1"/>
  <c r="U50" i="12"/>
  <c r="T51" i="12"/>
  <c r="X44" i="12"/>
  <c r="V44" i="12"/>
  <c r="W45" i="12" s="1"/>
  <c r="V25" i="12"/>
  <c r="W26" i="12" s="1"/>
  <c r="W7" i="12"/>
  <c r="V31" i="12"/>
  <c r="AB31" i="12" s="1"/>
  <c r="Z30" i="12"/>
  <c r="Y48" i="12"/>
  <c r="Z49" i="12" s="1"/>
  <c r="S25" i="12"/>
  <c r="S44" i="12"/>
  <c r="T45" i="12" s="1"/>
  <c r="S6" i="12"/>
  <c r="AB6" i="12" s="1"/>
  <c r="X46" i="12"/>
  <c r="U48" i="12"/>
  <c r="T49" i="12" s="1"/>
  <c r="W47" i="12"/>
  <c r="X8" i="12"/>
  <c r="AD8" i="12" s="1"/>
  <c r="U10" i="12"/>
  <c r="V27" i="12"/>
  <c r="W28" i="12" s="1"/>
  <c r="S29" i="12"/>
  <c r="T30" i="12" s="1"/>
  <c r="AD25" i="12"/>
  <c r="Z26" i="12"/>
  <c r="Y44" i="12"/>
  <c r="AA44" i="12"/>
  <c r="AD44" i="12" s="1"/>
  <c r="AB50" i="12"/>
  <c r="Q51" i="12"/>
  <c r="AD69" i="12"/>
  <c r="AD10" i="12"/>
  <c r="AD31" i="12"/>
  <c r="T11" i="12"/>
  <c r="Z45" i="12"/>
  <c r="AD6" i="12"/>
  <c r="T70" i="12"/>
  <c r="Q66" i="12"/>
  <c r="AB65" i="12"/>
  <c r="Q47" i="12"/>
  <c r="AB46" i="12"/>
  <c r="Q30" i="12"/>
  <c r="AD50" i="12"/>
  <c r="AB8" i="12"/>
  <c r="Q9" i="12"/>
  <c r="T13" i="12"/>
  <c r="AD63" i="12"/>
  <c r="Z68" i="12"/>
  <c r="Z47" i="12"/>
  <c r="W64" i="12"/>
  <c r="Q11" i="12"/>
  <c r="AB10" i="12"/>
  <c r="Q28" i="12"/>
  <c r="T32" i="12"/>
  <c r="AD67" i="12"/>
  <c r="AB69" i="12"/>
  <c r="Q70" i="12"/>
  <c r="AE69" i="12" s="1"/>
  <c r="AH69" i="12" s="1"/>
  <c r="Q13" i="12"/>
  <c r="AE12" i="12" s="1"/>
  <c r="AH12" i="12" s="1"/>
  <c r="AB12" i="12"/>
  <c r="AD46" i="12"/>
  <c r="AD27" i="12"/>
  <c r="Q32" i="12"/>
  <c r="Q49" i="12"/>
  <c r="W51" i="12"/>
  <c r="AD29" i="12"/>
  <c r="Q68" i="12"/>
  <c r="AB67" i="12"/>
  <c r="AB63" i="12"/>
  <c r="T64" i="12"/>
  <c r="AE63" i="12" s="1"/>
  <c r="AH63" i="12" s="1"/>
  <c r="Z9" i="12"/>
  <c r="Z66" i="12"/>
  <c r="AE46" i="12" l="1"/>
  <c r="AB25" i="12"/>
  <c r="W32" i="12"/>
  <c r="AE31" i="12" s="1"/>
  <c r="AB48" i="12"/>
  <c r="T26" i="12"/>
  <c r="AE25" i="12" s="1"/>
  <c r="AB44" i="12"/>
  <c r="T7" i="12"/>
  <c r="AE6" i="12" s="1"/>
  <c r="AD48" i="12"/>
  <c r="AE48" i="12"/>
  <c r="W9" i="12"/>
  <c r="AE8" i="12" s="1"/>
  <c r="AE10" i="12"/>
  <c r="AB27" i="12"/>
  <c r="AB29" i="12"/>
  <c r="AE27" i="12"/>
  <c r="AE29" i="12"/>
  <c r="AE44" i="12"/>
  <c r="AE65" i="12"/>
  <c r="AH65" i="12" s="1"/>
  <c r="AE50" i="12"/>
  <c r="AE67" i="12"/>
  <c r="AH67" i="12" s="1"/>
  <c r="AH29" i="12" l="1"/>
  <c r="AH27" i="12"/>
  <c r="AH46" i="12"/>
  <c r="AH48" i="12"/>
  <c r="AH6" i="12"/>
  <c r="AH8" i="12"/>
  <c r="AH10" i="12"/>
  <c r="AH31" i="12"/>
  <c r="AH25" i="12"/>
  <c r="AH44" i="12"/>
  <c r="AH50" i="12"/>
  <c r="E35" i="10"/>
  <c r="G34" i="10"/>
  <c r="D34" i="10"/>
  <c r="F33" i="10"/>
  <c r="E33" i="10"/>
  <c r="I32" i="10"/>
  <c r="D32" i="10"/>
  <c r="H31" i="10"/>
  <c r="E31" i="10"/>
  <c r="G30" i="10"/>
  <c r="D30" i="10"/>
  <c r="F29" i="10"/>
  <c r="E29" i="10"/>
  <c r="K28" i="10"/>
  <c r="D28" i="10"/>
  <c r="J27" i="10"/>
  <c r="E27" i="10"/>
  <c r="G26" i="10"/>
  <c r="D26" i="10"/>
  <c r="F25" i="10"/>
  <c r="E25" i="10"/>
  <c r="I24" i="10"/>
  <c r="D24" i="10"/>
  <c r="H23" i="10"/>
  <c r="E23" i="10"/>
  <c r="G22" i="10"/>
  <c r="D22" i="10"/>
  <c r="F21" i="10"/>
  <c r="E21" i="10"/>
  <c r="M20" i="10"/>
  <c r="D20" i="10"/>
  <c r="L19" i="10"/>
  <c r="E19" i="10"/>
  <c r="G18" i="10"/>
  <c r="D18" i="10"/>
  <c r="F17" i="10"/>
  <c r="E17" i="10"/>
  <c r="I16" i="10"/>
  <c r="D16" i="10"/>
  <c r="H15" i="10"/>
  <c r="E15" i="10"/>
  <c r="G14" i="10"/>
  <c r="D14" i="10"/>
  <c r="F13" i="10"/>
  <c r="E13" i="10"/>
  <c r="K12" i="10"/>
  <c r="D12" i="10"/>
  <c r="J11" i="10"/>
  <c r="E11" i="10"/>
  <c r="G10" i="10"/>
  <c r="D10" i="10"/>
  <c r="F9" i="10"/>
  <c r="E9" i="10"/>
  <c r="I8" i="10"/>
  <c r="D8" i="10"/>
  <c r="H7" i="10"/>
  <c r="E7" i="10"/>
  <c r="G6" i="10"/>
  <c r="D6" i="10"/>
  <c r="F5" i="10"/>
  <c r="E5" i="10"/>
  <c r="D4" i="10"/>
  <c r="C2" i="10"/>
  <c r="C1" i="10"/>
  <c r="AU154" i="9"/>
  <c r="AT154" i="9"/>
  <c r="AS154" i="9"/>
  <c r="AR154" i="9"/>
  <c r="AQ154" i="9"/>
  <c r="AP154" i="9"/>
  <c r="AO154" i="9"/>
  <c r="AN154" i="9"/>
  <c r="AM154" i="9"/>
  <c r="AL154" i="9"/>
  <c r="AU153" i="9"/>
  <c r="AT153" i="9"/>
  <c r="AS153" i="9"/>
  <c r="AR153" i="9"/>
  <c r="AQ153" i="9"/>
  <c r="AP153" i="9"/>
  <c r="AO153" i="9"/>
  <c r="AN153" i="9"/>
  <c r="AV153" i="9" s="1"/>
  <c r="AM153" i="9"/>
  <c r="AL153" i="9"/>
  <c r="AU152" i="9"/>
  <c r="AT152" i="9"/>
  <c r="AS152" i="9"/>
  <c r="AR152" i="9"/>
  <c r="AQ152" i="9"/>
  <c r="AP152" i="9"/>
  <c r="AO152" i="9"/>
  <c r="AN152" i="9"/>
  <c r="AM152" i="9"/>
  <c r="AL152" i="9"/>
  <c r="AU151" i="9"/>
  <c r="AT151" i="9"/>
  <c r="AS151" i="9"/>
  <c r="AR151" i="9"/>
  <c r="AQ151" i="9"/>
  <c r="AP151" i="9"/>
  <c r="AO151" i="9"/>
  <c r="AW151" i="9" s="1"/>
  <c r="AN151" i="9"/>
  <c r="AV151" i="9" s="1"/>
  <c r="AM151" i="9"/>
  <c r="AL151" i="9"/>
  <c r="AU150" i="9"/>
  <c r="AT150" i="9"/>
  <c r="AS150" i="9"/>
  <c r="AR150" i="9"/>
  <c r="AQ150" i="9"/>
  <c r="AP150" i="9"/>
  <c r="AO150" i="9"/>
  <c r="AN150" i="9"/>
  <c r="AV150" i="9" s="1"/>
  <c r="AM150" i="9"/>
  <c r="AL150" i="9"/>
  <c r="AU149" i="9"/>
  <c r="AT149" i="9"/>
  <c r="AS149" i="9"/>
  <c r="AR149" i="9"/>
  <c r="AQ149" i="9"/>
  <c r="AP149" i="9"/>
  <c r="AO149" i="9"/>
  <c r="AW149" i="9" s="1"/>
  <c r="AN149" i="9"/>
  <c r="AV149" i="9" s="1"/>
  <c r="AM149" i="9"/>
  <c r="AL149" i="9"/>
  <c r="M145" i="9"/>
  <c r="C145" i="9"/>
  <c r="F151" i="9" s="1"/>
  <c r="M143" i="9"/>
  <c r="C143" i="9"/>
  <c r="F154" i="9" s="1"/>
  <c r="M141" i="9"/>
  <c r="C141" i="9"/>
  <c r="F153" i="9" s="1"/>
  <c r="M139" i="9"/>
  <c r="C139" i="9"/>
  <c r="F152" i="9" s="1"/>
  <c r="AU135" i="9"/>
  <c r="AT135" i="9"/>
  <c r="AS135" i="9"/>
  <c r="AR135" i="9"/>
  <c r="AQ135" i="9"/>
  <c r="AP135" i="9"/>
  <c r="AO135" i="9"/>
  <c r="AN135" i="9"/>
  <c r="AV135" i="9" s="1"/>
  <c r="AM135" i="9"/>
  <c r="AL135" i="9"/>
  <c r="AU134" i="9"/>
  <c r="AT134" i="9"/>
  <c r="AS134" i="9"/>
  <c r="AR134" i="9"/>
  <c r="AQ134" i="9"/>
  <c r="AP134" i="9"/>
  <c r="AO134" i="9"/>
  <c r="AN134" i="9"/>
  <c r="AM134" i="9"/>
  <c r="AL134" i="9"/>
  <c r="AU133" i="9"/>
  <c r="AT133" i="9"/>
  <c r="AS133" i="9"/>
  <c r="AR133" i="9"/>
  <c r="AQ133" i="9"/>
  <c r="AP133" i="9"/>
  <c r="AO133" i="9"/>
  <c r="AN133" i="9"/>
  <c r="AM133" i="9"/>
  <c r="AL133" i="9"/>
  <c r="AU132" i="9"/>
  <c r="AT132" i="9"/>
  <c r="AS132" i="9"/>
  <c r="AR132" i="9"/>
  <c r="AQ132" i="9"/>
  <c r="AP132" i="9"/>
  <c r="AO132" i="9"/>
  <c r="AN132" i="9"/>
  <c r="AV132" i="9" s="1"/>
  <c r="AM132" i="9"/>
  <c r="AL132" i="9"/>
  <c r="AU131" i="9"/>
  <c r="AT131" i="9"/>
  <c r="AS131" i="9"/>
  <c r="AR131" i="9"/>
  <c r="AQ131" i="9"/>
  <c r="AP131" i="9"/>
  <c r="AO131" i="9"/>
  <c r="AN131" i="9"/>
  <c r="AM131" i="9"/>
  <c r="AL131" i="9"/>
  <c r="AU130" i="9"/>
  <c r="AT130" i="9"/>
  <c r="AS130" i="9"/>
  <c r="AR130" i="9"/>
  <c r="AQ130" i="9"/>
  <c r="AP130" i="9"/>
  <c r="AO130" i="9"/>
  <c r="AN130" i="9"/>
  <c r="AM130" i="9"/>
  <c r="AL130" i="9"/>
  <c r="M126" i="9"/>
  <c r="C126" i="9"/>
  <c r="M134" i="9" s="1"/>
  <c r="M124" i="9"/>
  <c r="C124" i="9"/>
  <c r="M132" i="9" s="1"/>
  <c r="M122" i="9"/>
  <c r="C122" i="9"/>
  <c r="M133" i="9" s="1"/>
  <c r="M120" i="9"/>
  <c r="C120" i="9"/>
  <c r="M135" i="9" s="1"/>
  <c r="AU116" i="9"/>
  <c r="AT116" i="9"/>
  <c r="AS116" i="9"/>
  <c r="AR116" i="9"/>
  <c r="AQ116" i="9"/>
  <c r="AP116" i="9"/>
  <c r="AO116" i="9"/>
  <c r="AN116" i="9"/>
  <c r="AM116" i="9"/>
  <c r="AL116" i="9"/>
  <c r="AU115" i="9"/>
  <c r="AT115" i="9"/>
  <c r="AS115" i="9"/>
  <c r="AR115" i="9"/>
  <c r="AQ115" i="9"/>
  <c r="AP115" i="9"/>
  <c r="AO115" i="9"/>
  <c r="AW115" i="9" s="1"/>
  <c r="AN115" i="9"/>
  <c r="AM115" i="9"/>
  <c r="AL115" i="9"/>
  <c r="AV115" i="9" s="1"/>
  <c r="AJ115" i="9" s="1"/>
  <c r="AU114" i="9"/>
  <c r="AT114" i="9"/>
  <c r="AS114" i="9"/>
  <c r="AR114" i="9"/>
  <c r="AQ114" i="9"/>
  <c r="AP114" i="9"/>
  <c r="AO114" i="9"/>
  <c r="AW114" i="9" s="1"/>
  <c r="AN114" i="9"/>
  <c r="AM114" i="9"/>
  <c r="AL114" i="9"/>
  <c r="AU113" i="9"/>
  <c r="AT113" i="9"/>
  <c r="AS113" i="9"/>
  <c r="AR113" i="9"/>
  <c r="AQ113" i="9"/>
  <c r="AP113" i="9"/>
  <c r="AO113" i="9"/>
  <c r="AN113" i="9"/>
  <c r="AM113" i="9"/>
  <c r="AL113" i="9"/>
  <c r="AV113" i="9" s="1"/>
  <c r="AU112" i="9"/>
  <c r="AT112" i="9"/>
  <c r="AS112" i="9"/>
  <c r="AR112" i="9"/>
  <c r="AQ112" i="9"/>
  <c r="AP112" i="9"/>
  <c r="AO112" i="9"/>
  <c r="AW112" i="9" s="1"/>
  <c r="AN112" i="9"/>
  <c r="AM112" i="9"/>
  <c r="AL112" i="9"/>
  <c r="AU111" i="9"/>
  <c r="AT111" i="9"/>
  <c r="AS111" i="9"/>
  <c r="AR111" i="9"/>
  <c r="AQ111" i="9"/>
  <c r="AP111" i="9"/>
  <c r="AO111" i="9"/>
  <c r="AN111" i="9"/>
  <c r="AM111" i="9"/>
  <c r="AL111" i="9"/>
  <c r="AV111" i="9" s="1"/>
  <c r="M107" i="9"/>
  <c r="C107" i="9"/>
  <c r="M115" i="9" s="1"/>
  <c r="M105" i="9"/>
  <c r="C105" i="9"/>
  <c r="M113" i="9" s="1"/>
  <c r="M103" i="9"/>
  <c r="C103" i="9"/>
  <c r="M101" i="9"/>
  <c r="C101" i="9"/>
  <c r="M116" i="9" s="1"/>
  <c r="AU97" i="9"/>
  <c r="AT97" i="9"/>
  <c r="AS97" i="9"/>
  <c r="AR97" i="9"/>
  <c r="AQ97" i="9"/>
  <c r="AP97" i="9"/>
  <c r="AO97" i="9"/>
  <c r="AN97" i="9"/>
  <c r="AV97" i="9" s="1"/>
  <c r="AM97" i="9"/>
  <c r="AL97" i="9"/>
  <c r="F97" i="9"/>
  <c r="AU96" i="9"/>
  <c r="AT96" i="9"/>
  <c r="AS96" i="9"/>
  <c r="AR96" i="9"/>
  <c r="AQ96" i="9"/>
  <c r="AP96" i="9"/>
  <c r="AO96" i="9"/>
  <c r="AN96" i="9"/>
  <c r="AM96" i="9"/>
  <c r="AL96" i="9"/>
  <c r="AU95" i="9"/>
  <c r="AT95" i="9"/>
  <c r="AS95" i="9"/>
  <c r="AR95" i="9"/>
  <c r="AQ95" i="9"/>
  <c r="AP95" i="9"/>
  <c r="AO95" i="9"/>
  <c r="AN95" i="9"/>
  <c r="AM95" i="9"/>
  <c r="AL95" i="9"/>
  <c r="AU94" i="9"/>
  <c r="AT94" i="9"/>
  <c r="AS94" i="9"/>
  <c r="AR94" i="9"/>
  <c r="AQ94" i="9"/>
  <c r="AP94" i="9"/>
  <c r="AO94" i="9"/>
  <c r="AN94" i="9"/>
  <c r="AV94" i="9" s="1"/>
  <c r="AM94" i="9"/>
  <c r="AL94" i="9"/>
  <c r="AU93" i="9"/>
  <c r="AT93" i="9"/>
  <c r="AS93" i="9"/>
  <c r="AR93" i="9"/>
  <c r="AQ93" i="9"/>
  <c r="AP93" i="9"/>
  <c r="AO93" i="9"/>
  <c r="AN93" i="9"/>
  <c r="AM93" i="9"/>
  <c r="AL93" i="9"/>
  <c r="AU92" i="9"/>
  <c r="AT92" i="9"/>
  <c r="AS92" i="9"/>
  <c r="AR92" i="9"/>
  <c r="AQ92" i="9"/>
  <c r="AP92" i="9"/>
  <c r="AO92" i="9"/>
  <c r="AN92" i="9"/>
  <c r="AM92" i="9"/>
  <c r="AL92" i="9"/>
  <c r="M88" i="9"/>
  <c r="C88" i="9"/>
  <c r="M96" i="9" s="1"/>
  <c r="M86" i="9"/>
  <c r="C86" i="9"/>
  <c r="M93" i="9" s="1"/>
  <c r="M84" i="9"/>
  <c r="C84" i="9"/>
  <c r="F96" i="9" s="1"/>
  <c r="M82" i="9"/>
  <c r="C82" i="9"/>
  <c r="M97" i="9" s="1"/>
  <c r="AU78" i="9"/>
  <c r="AT78" i="9"/>
  <c r="AS78" i="9"/>
  <c r="AR78" i="9"/>
  <c r="AQ78" i="9"/>
  <c r="AP78" i="9"/>
  <c r="AO78" i="9"/>
  <c r="AN78" i="9"/>
  <c r="AM78" i="9"/>
  <c r="AL78" i="9"/>
  <c r="AU77" i="9"/>
  <c r="AT77" i="9"/>
  <c r="AS77" i="9"/>
  <c r="AR77" i="9"/>
  <c r="AQ77" i="9"/>
  <c r="AP77" i="9"/>
  <c r="AO77" i="9"/>
  <c r="AN77" i="9"/>
  <c r="AV77" i="9" s="1"/>
  <c r="AM77" i="9"/>
  <c r="AW77" i="9" s="1"/>
  <c r="AL77" i="9"/>
  <c r="AU76" i="9"/>
  <c r="AT76" i="9"/>
  <c r="AS76" i="9"/>
  <c r="AR76" i="9"/>
  <c r="AQ76" i="9"/>
  <c r="AP76" i="9"/>
  <c r="AO76" i="9"/>
  <c r="AN76" i="9"/>
  <c r="AM76" i="9"/>
  <c r="AL76" i="9"/>
  <c r="AU75" i="9"/>
  <c r="AT75" i="9"/>
  <c r="AS75" i="9"/>
  <c r="AR75" i="9"/>
  <c r="AQ75" i="9"/>
  <c r="AP75" i="9"/>
  <c r="AO75" i="9"/>
  <c r="AN75" i="9"/>
  <c r="AV75" i="9" s="1"/>
  <c r="AM75" i="9"/>
  <c r="AW75" i="9" s="1"/>
  <c r="AL75" i="9"/>
  <c r="AU74" i="9"/>
  <c r="AT74" i="9"/>
  <c r="AS74" i="9"/>
  <c r="AR74" i="9"/>
  <c r="AQ74" i="9"/>
  <c r="AP74" i="9"/>
  <c r="AO74" i="9"/>
  <c r="AN74" i="9"/>
  <c r="AM74" i="9"/>
  <c r="AL74" i="9"/>
  <c r="AU73" i="9"/>
  <c r="AT73" i="9"/>
  <c r="AS73" i="9"/>
  <c r="AR73" i="9"/>
  <c r="AQ73" i="9"/>
  <c r="AP73" i="9"/>
  <c r="AO73" i="9"/>
  <c r="AN73" i="9"/>
  <c r="AV73" i="9" s="1"/>
  <c r="AM73" i="9"/>
  <c r="AW73" i="9" s="1"/>
  <c r="AL73" i="9"/>
  <c r="M69" i="9"/>
  <c r="C69" i="9"/>
  <c r="M77" i="9" s="1"/>
  <c r="M67" i="9"/>
  <c r="C67" i="9"/>
  <c r="M75" i="9" s="1"/>
  <c r="M65" i="9"/>
  <c r="C65" i="9"/>
  <c r="M76" i="9" s="1"/>
  <c r="M63" i="9"/>
  <c r="C63" i="9"/>
  <c r="M78" i="9" s="1"/>
  <c r="AU59" i="9"/>
  <c r="AT59" i="9"/>
  <c r="AS59" i="9"/>
  <c r="AR59" i="9"/>
  <c r="AQ59" i="9"/>
  <c r="AP59" i="9"/>
  <c r="AO59" i="9"/>
  <c r="AN59" i="9"/>
  <c r="AM59" i="9"/>
  <c r="AL59" i="9"/>
  <c r="AU58" i="9"/>
  <c r="AT58" i="9"/>
  <c r="AS58" i="9"/>
  <c r="AR58" i="9"/>
  <c r="AQ58" i="9"/>
  <c r="AP58" i="9"/>
  <c r="AO58" i="9"/>
  <c r="AN58" i="9"/>
  <c r="AM58" i="9"/>
  <c r="AL58" i="9"/>
  <c r="AU57" i="9"/>
  <c r="AT57" i="9"/>
  <c r="AS57" i="9"/>
  <c r="AR57" i="9"/>
  <c r="AQ57" i="9"/>
  <c r="AP57" i="9"/>
  <c r="AO57" i="9"/>
  <c r="AN57" i="9"/>
  <c r="AM57" i="9"/>
  <c r="AL57" i="9"/>
  <c r="AU56" i="9"/>
  <c r="AT56" i="9"/>
  <c r="AS56" i="9"/>
  <c r="AR56" i="9"/>
  <c r="AQ56" i="9"/>
  <c r="AP56" i="9"/>
  <c r="AO56" i="9"/>
  <c r="AN56" i="9"/>
  <c r="AM56" i="9"/>
  <c r="AL56" i="9"/>
  <c r="AU55" i="9"/>
  <c r="AT55" i="9"/>
  <c r="AS55" i="9"/>
  <c r="AR55" i="9"/>
  <c r="AQ55" i="9"/>
  <c r="AP55" i="9"/>
  <c r="AO55" i="9"/>
  <c r="AN55" i="9"/>
  <c r="AM55" i="9"/>
  <c r="AL55" i="9"/>
  <c r="AV55" i="9" s="1"/>
  <c r="AU54" i="9"/>
  <c r="AT54" i="9"/>
  <c r="AS54" i="9"/>
  <c r="AR54" i="9"/>
  <c r="AQ54" i="9"/>
  <c r="AP54" i="9"/>
  <c r="AO54" i="9"/>
  <c r="AN54" i="9"/>
  <c r="AM54" i="9"/>
  <c r="AL54" i="9"/>
  <c r="M50" i="9"/>
  <c r="C50" i="9"/>
  <c r="F56" i="9" s="1"/>
  <c r="M48" i="9"/>
  <c r="C48" i="9"/>
  <c r="M46" i="9"/>
  <c r="C46" i="9"/>
  <c r="M44" i="9"/>
  <c r="C44" i="9"/>
  <c r="F57" i="9" s="1"/>
  <c r="B42" i="9"/>
  <c r="B61" i="9" s="1"/>
  <c r="B80" i="9" s="1"/>
  <c r="B99" i="9" s="1"/>
  <c r="B118" i="9" s="1"/>
  <c r="B137" i="9" s="1"/>
  <c r="AU40" i="9"/>
  <c r="AT40" i="9"/>
  <c r="AS40" i="9"/>
  <c r="AR40" i="9"/>
  <c r="AQ40" i="9"/>
  <c r="AP40" i="9"/>
  <c r="AO40" i="9"/>
  <c r="AN40" i="9"/>
  <c r="AM40" i="9"/>
  <c r="AL40" i="9"/>
  <c r="AU39" i="9"/>
  <c r="AT39" i="9"/>
  <c r="AS39" i="9"/>
  <c r="AR39" i="9"/>
  <c r="AQ39" i="9"/>
  <c r="AP39" i="9"/>
  <c r="AO39" i="9"/>
  <c r="AW39" i="9" s="1"/>
  <c r="AN39" i="9"/>
  <c r="AV39" i="9" s="1"/>
  <c r="AM39" i="9"/>
  <c r="AL39" i="9"/>
  <c r="AU38" i="9"/>
  <c r="AT38" i="9"/>
  <c r="AS38" i="9"/>
  <c r="AR38" i="9"/>
  <c r="AQ38" i="9"/>
  <c r="AP38" i="9"/>
  <c r="AO38" i="9"/>
  <c r="AN38" i="9"/>
  <c r="AM38" i="9"/>
  <c r="AL38" i="9"/>
  <c r="AU37" i="9"/>
  <c r="AT37" i="9"/>
  <c r="AS37" i="9"/>
  <c r="AR37" i="9"/>
  <c r="AQ37" i="9"/>
  <c r="AP37" i="9"/>
  <c r="AO37" i="9"/>
  <c r="AW37" i="9" s="1"/>
  <c r="AN37" i="9"/>
  <c r="AV37" i="9" s="1"/>
  <c r="AM37" i="9"/>
  <c r="AL37" i="9"/>
  <c r="AU36" i="9"/>
  <c r="AT36" i="9"/>
  <c r="AS36" i="9"/>
  <c r="AR36" i="9"/>
  <c r="AQ36" i="9"/>
  <c r="AP36" i="9"/>
  <c r="AO36" i="9"/>
  <c r="AN36" i="9"/>
  <c r="AM36" i="9"/>
  <c r="AL36" i="9"/>
  <c r="AU35" i="9"/>
  <c r="AT35" i="9"/>
  <c r="AS35" i="9"/>
  <c r="AR35" i="9"/>
  <c r="AQ35" i="9"/>
  <c r="AP35" i="9"/>
  <c r="AO35" i="9"/>
  <c r="AW35" i="9" s="1"/>
  <c r="AN35" i="9"/>
  <c r="AV35" i="9" s="1"/>
  <c r="AM35" i="9"/>
  <c r="AL35" i="9"/>
  <c r="M31" i="9"/>
  <c r="C31" i="9"/>
  <c r="M39" i="9" s="1"/>
  <c r="M29" i="9"/>
  <c r="C29" i="9"/>
  <c r="M37" i="9" s="1"/>
  <c r="M27" i="9"/>
  <c r="C27" i="9"/>
  <c r="M38" i="9" s="1"/>
  <c r="M25" i="9"/>
  <c r="C25" i="9"/>
  <c r="M40" i="9" s="1"/>
  <c r="B23" i="9"/>
  <c r="AU21" i="9"/>
  <c r="AT21" i="9"/>
  <c r="AS21" i="9"/>
  <c r="AR21" i="9"/>
  <c r="AQ21" i="9"/>
  <c r="AP21" i="9"/>
  <c r="AO21" i="9"/>
  <c r="AN21" i="9"/>
  <c r="AM21" i="9"/>
  <c r="AL21" i="9"/>
  <c r="AU20" i="9"/>
  <c r="AT20" i="9"/>
  <c r="AS20" i="9"/>
  <c r="AR20" i="9"/>
  <c r="AQ20" i="9"/>
  <c r="AP20" i="9"/>
  <c r="AO20" i="9"/>
  <c r="AN20" i="9"/>
  <c r="AM20" i="9"/>
  <c r="AL20" i="9"/>
  <c r="AU19" i="9"/>
  <c r="AT19" i="9"/>
  <c r="AS19" i="9"/>
  <c r="AR19" i="9"/>
  <c r="AQ19" i="9"/>
  <c r="AP19" i="9"/>
  <c r="AO19" i="9"/>
  <c r="AN19" i="9"/>
  <c r="AM19" i="9"/>
  <c r="AL19" i="9"/>
  <c r="AV19" i="9" s="1"/>
  <c r="AU18" i="9"/>
  <c r="AT18" i="9"/>
  <c r="AS18" i="9"/>
  <c r="AR18" i="9"/>
  <c r="AQ18" i="9"/>
  <c r="AP18" i="9"/>
  <c r="AO18" i="9"/>
  <c r="AN18" i="9"/>
  <c r="AM18" i="9"/>
  <c r="AL18" i="9"/>
  <c r="AU17" i="9"/>
  <c r="AT17" i="9"/>
  <c r="AS17" i="9"/>
  <c r="AR17" i="9"/>
  <c r="AQ17" i="9"/>
  <c r="AP17" i="9"/>
  <c r="AO17" i="9"/>
  <c r="AN17" i="9"/>
  <c r="AM17" i="9"/>
  <c r="AL17" i="9"/>
  <c r="AU16" i="9"/>
  <c r="AT16" i="9"/>
  <c r="AS16" i="9"/>
  <c r="AR16" i="9"/>
  <c r="AQ16" i="9"/>
  <c r="AP16" i="9"/>
  <c r="AO16" i="9"/>
  <c r="AN16" i="9"/>
  <c r="AM16" i="9"/>
  <c r="AL16" i="9"/>
  <c r="M12" i="9"/>
  <c r="C12" i="9"/>
  <c r="M20" i="9" s="1"/>
  <c r="M10" i="9"/>
  <c r="C10" i="9"/>
  <c r="M8" i="9"/>
  <c r="C8" i="9"/>
  <c r="M6" i="9"/>
  <c r="C6" i="9"/>
  <c r="B2" i="9"/>
  <c r="B1" i="9"/>
  <c r="AV154" i="9" l="1"/>
  <c r="AW135" i="9"/>
  <c r="AH135" i="9" s="1"/>
  <c r="AV96" i="9"/>
  <c r="AW96" i="9"/>
  <c r="AJ96" i="9" s="1"/>
  <c r="AV116" i="9"/>
  <c r="AW59" i="9"/>
  <c r="AW134" i="9"/>
  <c r="AV134" i="9"/>
  <c r="AW40" i="9"/>
  <c r="AV40" i="9"/>
  <c r="AH40" i="9" s="1"/>
  <c r="AW97" i="9"/>
  <c r="AH97" i="9" s="1"/>
  <c r="AW78" i="9"/>
  <c r="AV78" i="9"/>
  <c r="AH78" i="9" s="1"/>
  <c r="AV21" i="9"/>
  <c r="AW58" i="9"/>
  <c r="AV20" i="9"/>
  <c r="AW20" i="9"/>
  <c r="AJ20" i="9" s="1"/>
  <c r="AV17" i="9"/>
  <c r="AW152" i="9"/>
  <c r="AV152" i="9"/>
  <c r="AV133" i="9"/>
  <c r="AW133" i="9"/>
  <c r="AW132" i="9"/>
  <c r="AJ132" i="9" s="1"/>
  <c r="AV114" i="9"/>
  <c r="AJ114" i="9" s="1"/>
  <c r="AW76" i="9"/>
  <c r="AV76" i="9"/>
  <c r="AW57" i="9"/>
  <c r="AV56" i="9"/>
  <c r="AW56" i="9"/>
  <c r="AW94" i="9"/>
  <c r="AJ94" i="9" s="1"/>
  <c r="AV95" i="9"/>
  <c r="AW95" i="9"/>
  <c r="AV18" i="9"/>
  <c r="AV38" i="9"/>
  <c r="AW38" i="9"/>
  <c r="AH38" i="9" s="1"/>
  <c r="AV131" i="9"/>
  <c r="AW131" i="9"/>
  <c r="AW54" i="9"/>
  <c r="AV92" i="9"/>
  <c r="AW92" i="9"/>
  <c r="AV112" i="9"/>
  <c r="AJ112" i="9" s="1"/>
  <c r="AV130" i="9"/>
  <c r="AW130" i="9"/>
  <c r="AV93" i="9"/>
  <c r="AW93" i="9"/>
  <c r="AW74" i="9"/>
  <c r="AV74" i="9"/>
  <c r="AW55" i="9"/>
  <c r="AJ55" i="9" s="1"/>
  <c r="AW36" i="9"/>
  <c r="AV36" i="9"/>
  <c r="AJ36" i="9" s="1"/>
  <c r="AV16" i="9"/>
  <c r="M94" i="9"/>
  <c r="F36" i="9"/>
  <c r="M59" i="9"/>
  <c r="F92" i="9"/>
  <c r="M152" i="9"/>
  <c r="F150" i="9"/>
  <c r="F37" i="9"/>
  <c r="F40" i="9"/>
  <c r="M150" i="9"/>
  <c r="F35" i="9"/>
  <c r="F93" i="9"/>
  <c r="F95" i="9"/>
  <c r="F38" i="9"/>
  <c r="M95" i="9"/>
  <c r="M151" i="9"/>
  <c r="M154" i="9"/>
  <c r="F149" i="9"/>
  <c r="F39" i="9"/>
  <c r="F94" i="9"/>
  <c r="AJ35" i="9"/>
  <c r="AH35" i="9"/>
  <c r="S107" i="9"/>
  <c r="AA103" i="9"/>
  <c r="AJ38" i="9"/>
  <c r="AJ37" i="9"/>
  <c r="AH37" i="9"/>
  <c r="M114" i="9"/>
  <c r="F115" i="9"/>
  <c r="F112" i="9"/>
  <c r="AJ75" i="9"/>
  <c r="AH75" i="9"/>
  <c r="AJ92" i="9"/>
  <c r="AH92" i="9"/>
  <c r="AH94" i="9"/>
  <c r="AH113" i="9"/>
  <c r="AW16" i="9"/>
  <c r="AW18" i="9"/>
  <c r="AV54" i="9"/>
  <c r="AV59" i="9"/>
  <c r="M153" i="9"/>
  <c r="F59" i="9"/>
  <c r="M56" i="9"/>
  <c r="M55" i="9"/>
  <c r="AV57" i="9"/>
  <c r="AJ76" i="9"/>
  <c r="AW21" i="9"/>
  <c r="AJ39" i="9"/>
  <c r="AH39" i="9"/>
  <c r="AW113" i="9"/>
  <c r="AJ113" i="9" s="1"/>
  <c r="AW153" i="9"/>
  <c r="AJ153" i="9" s="1"/>
  <c r="M21" i="9"/>
  <c r="F19" i="9"/>
  <c r="F16" i="9"/>
  <c r="AH96" i="9"/>
  <c r="M18" i="9"/>
  <c r="M17" i="9"/>
  <c r="F21" i="9"/>
  <c r="AJ73" i="9"/>
  <c r="AH73" i="9"/>
  <c r="AJ77" i="9"/>
  <c r="AH77" i="9"/>
  <c r="AW116" i="9"/>
  <c r="AJ116" i="9" s="1"/>
  <c r="M149" i="9"/>
  <c r="AW150" i="9"/>
  <c r="AJ150" i="9" s="1"/>
  <c r="AH153" i="9"/>
  <c r="AJ149" i="9"/>
  <c r="AH149" i="9"/>
  <c r="AW17" i="9"/>
  <c r="AH17" i="9" s="1"/>
  <c r="AW19" i="9"/>
  <c r="AH19" i="9" s="1"/>
  <c r="AV58" i="9"/>
  <c r="AW111" i="9"/>
  <c r="AJ111" i="9" s="1"/>
  <c r="M19" i="9"/>
  <c r="F20" i="9"/>
  <c r="F17" i="9"/>
  <c r="F58" i="9"/>
  <c r="F55" i="9"/>
  <c r="M57" i="9"/>
  <c r="AJ78" i="9"/>
  <c r="AH115" i="9"/>
  <c r="AJ151" i="9"/>
  <c r="AH151" i="9"/>
  <c r="AW154" i="9"/>
  <c r="M54" i="9"/>
  <c r="M58" i="9"/>
  <c r="M92" i="9"/>
  <c r="M35" i="9"/>
  <c r="M36" i="9"/>
  <c r="F130" i="9"/>
  <c r="F131" i="9"/>
  <c r="F132" i="9"/>
  <c r="F133" i="9"/>
  <c r="F134" i="9"/>
  <c r="F135" i="9"/>
  <c r="F73" i="9"/>
  <c r="F74" i="9"/>
  <c r="F75" i="9"/>
  <c r="F76" i="9"/>
  <c r="F77" i="9"/>
  <c r="F78" i="9"/>
  <c r="M130" i="9"/>
  <c r="M131" i="9"/>
  <c r="F18" i="9"/>
  <c r="M73" i="9"/>
  <c r="M74" i="9"/>
  <c r="M16" i="9"/>
  <c r="F111" i="9"/>
  <c r="F113" i="9"/>
  <c r="F114" i="9"/>
  <c r="F116" i="9"/>
  <c r="F54" i="9"/>
  <c r="M111" i="9"/>
  <c r="M112" i="9"/>
  <c r="AJ154" i="9" l="1"/>
  <c r="R143" i="9" s="1"/>
  <c r="AH154" i="9"/>
  <c r="P143" i="9" s="1"/>
  <c r="AJ135" i="9"/>
  <c r="V120" i="9" s="1"/>
  <c r="AJ134" i="9"/>
  <c r="AH134" i="9"/>
  <c r="Y122" i="9" s="1"/>
  <c r="AJ40" i="9"/>
  <c r="V25" i="9" s="1"/>
  <c r="AJ97" i="9"/>
  <c r="AJ21" i="9"/>
  <c r="R10" i="9" s="1"/>
  <c r="AH20" i="9"/>
  <c r="AJ17" i="9"/>
  <c r="X8" i="9" s="1"/>
  <c r="AH152" i="9"/>
  <c r="R141" i="9" s="1"/>
  <c r="AJ152" i="9"/>
  <c r="P141" i="9" s="1"/>
  <c r="AH133" i="9"/>
  <c r="R122" i="9" s="1"/>
  <c r="AJ133" i="9"/>
  <c r="AH132" i="9"/>
  <c r="P103" i="9"/>
  <c r="U101" i="9"/>
  <c r="AH114" i="9"/>
  <c r="S101" i="9" s="1"/>
  <c r="AH76" i="9"/>
  <c r="AJ56" i="9"/>
  <c r="X50" i="9" s="1"/>
  <c r="AH56" i="9"/>
  <c r="V50" i="9" s="1"/>
  <c r="W51" i="9" s="1"/>
  <c r="AJ95" i="9"/>
  <c r="AH95" i="9"/>
  <c r="R84" i="9" s="1"/>
  <c r="AJ18" i="9"/>
  <c r="X12" i="9" s="1"/>
  <c r="AH18" i="9"/>
  <c r="V12" i="9" s="1"/>
  <c r="AJ131" i="9"/>
  <c r="AH131" i="9"/>
  <c r="V122" i="9" s="1"/>
  <c r="AH150" i="9"/>
  <c r="U143" i="9" s="1"/>
  <c r="AH112" i="9"/>
  <c r="U105" i="9" s="1"/>
  <c r="X103" i="9"/>
  <c r="S105" i="9"/>
  <c r="AJ130" i="9"/>
  <c r="P126" i="9" s="1"/>
  <c r="AH130" i="9"/>
  <c r="Y120" i="9" s="1"/>
  <c r="AJ93" i="9"/>
  <c r="S86" i="9" s="1"/>
  <c r="AH93" i="9"/>
  <c r="U86" i="9" s="1"/>
  <c r="AJ74" i="9"/>
  <c r="X65" i="9" s="1"/>
  <c r="AH74" i="9"/>
  <c r="S48" i="9"/>
  <c r="X46" i="9"/>
  <c r="AH55" i="9"/>
  <c r="V46" i="9" s="1"/>
  <c r="W47" i="9" s="1"/>
  <c r="AH36" i="9"/>
  <c r="U29" i="9" s="1"/>
  <c r="AJ16" i="9"/>
  <c r="AA6" i="9" s="1"/>
  <c r="S145" i="9"/>
  <c r="T146" i="9" s="1"/>
  <c r="AA141" i="9"/>
  <c r="S143" i="9"/>
  <c r="X141" i="9"/>
  <c r="R8" i="9"/>
  <c r="S6" i="9"/>
  <c r="P145" i="9"/>
  <c r="AA139" i="9"/>
  <c r="U48" i="9"/>
  <c r="T49" i="9" s="1"/>
  <c r="S120" i="9"/>
  <c r="AA105" i="9"/>
  <c r="V107" i="9"/>
  <c r="R31" i="9"/>
  <c r="Y25" i="9"/>
  <c r="V145" i="9"/>
  <c r="AA143" i="9"/>
  <c r="AA101" i="9"/>
  <c r="P107" i="9"/>
  <c r="AA65" i="9"/>
  <c r="S69" i="9"/>
  <c r="AH116" i="9"/>
  <c r="X31" i="9"/>
  <c r="Y29" i="9"/>
  <c r="S29" i="9"/>
  <c r="X27" i="9"/>
  <c r="P31" i="9"/>
  <c r="AA25" i="9"/>
  <c r="X145" i="9"/>
  <c r="Y143" i="9"/>
  <c r="AJ58" i="9"/>
  <c r="AH58" i="9"/>
  <c r="Y63" i="9"/>
  <c r="R69" i="9"/>
  <c r="U88" i="9"/>
  <c r="Y84" i="9"/>
  <c r="R103" i="9"/>
  <c r="AJ59" i="9"/>
  <c r="AH59" i="9"/>
  <c r="X88" i="9"/>
  <c r="Y86" i="9"/>
  <c r="AJ19" i="9"/>
  <c r="S25" i="9"/>
  <c r="R27" i="9"/>
  <c r="AA124" i="9"/>
  <c r="V126" i="9"/>
  <c r="P29" i="9"/>
  <c r="X25" i="9"/>
  <c r="Y65" i="9"/>
  <c r="Z66" i="9" s="1"/>
  <c r="U69" i="9"/>
  <c r="S31" i="9"/>
  <c r="AA27" i="9"/>
  <c r="AA29" i="9"/>
  <c r="V31" i="9"/>
  <c r="Y103" i="9"/>
  <c r="Z104" i="9" s="1"/>
  <c r="U107" i="9"/>
  <c r="T108" i="9" s="1"/>
  <c r="V101" i="9"/>
  <c r="R105" i="9"/>
  <c r="P69" i="9"/>
  <c r="AA63" i="9"/>
  <c r="S88" i="9"/>
  <c r="T89" i="9" s="1"/>
  <c r="AA84" i="9"/>
  <c r="X107" i="9"/>
  <c r="Y105" i="9"/>
  <c r="AH21" i="9"/>
  <c r="AJ54" i="9"/>
  <c r="AH54" i="9"/>
  <c r="R88" i="9"/>
  <c r="Y82" i="9"/>
  <c r="AH16" i="9"/>
  <c r="P27" i="9"/>
  <c r="U25" i="9"/>
  <c r="X126" i="9"/>
  <c r="Y124" i="9"/>
  <c r="X63" i="9"/>
  <c r="P67" i="9"/>
  <c r="AA8" i="9"/>
  <c r="S12" i="9"/>
  <c r="P86" i="9"/>
  <c r="X82" i="9"/>
  <c r="AH111" i="9"/>
  <c r="P88" i="9"/>
  <c r="AA82" i="9"/>
  <c r="U67" i="9"/>
  <c r="V65" i="9"/>
  <c r="X69" i="9"/>
  <c r="Y67" i="9"/>
  <c r="Z68" i="9" s="1"/>
  <c r="V63" i="9"/>
  <c r="R67" i="9"/>
  <c r="R145" i="9"/>
  <c r="Y139" i="9"/>
  <c r="P84" i="9"/>
  <c r="U82" i="9"/>
  <c r="R86" i="9"/>
  <c r="V82" i="9"/>
  <c r="R65" i="9"/>
  <c r="S63" i="9"/>
  <c r="U10" i="9"/>
  <c r="V8" i="9"/>
  <c r="AA67" i="9"/>
  <c r="V69" i="9"/>
  <c r="W70" i="9" s="1"/>
  <c r="AA122" i="9"/>
  <c r="S126" i="9"/>
  <c r="X122" i="9"/>
  <c r="S124" i="9"/>
  <c r="V84" i="9"/>
  <c r="U63" i="9"/>
  <c r="P65" i="9"/>
  <c r="P124" i="9"/>
  <c r="X120" i="9"/>
  <c r="U145" i="9"/>
  <c r="Y141" i="9"/>
  <c r="Y27" i="9"/>
  <c r="Z28" i="9" s="1"/>
  <c r="U31" i="9"/>
  <c r="AJ57" i="9"/>
  <c r="AH57" i="9"/>
  <c r="X139" i="9"/>
  <c r="U120" i="9"/>
  <c r="P122" i="9"/>
  <c r="AA86" i="9"/>
  <c r="V88" i="9"/>
  <c r="V139" i="9" l="1"/>
  <c r="W140" i="9" s="1"/>
  <c r="R124" i="9"/>
  <c r="W121" i="9"/>
  <c r="Z85" i="9"/>
  <c r="U126" i="9"/>
  <c r="T127" i="9" s="1"/>
  <c r="W26" i="9"/>
  <c r="R29" i="9"/>
  <c r="W83" i="9"/>
  <c r="AD63" i="9"/>
  <c r="V6" i="9"/>
  <c r="U12" i="9"/>
  <c r="T13" i="9" s="1"/>
  <c r="Y8" i="9"/>
  <c r="Z9" i="9" s="1"/>
  <c r="W9" i="9"/>
  <c r="S10" i="9"/>
  <c r="T11" i="9" s="1"/>
  <c r="S139" i="9"/>
  <c r="U139" i="9"/>
  <c r="AD139" i="9" s="1"/>
  <c r="AA48" i="9"/>
  <c r="Y48" i="9"/>
  <c r="AD88" i="9"/>
  <c r="S82" i="9"/>
  <c r="AB82" i="9" s="1"/>
  <c r="Y10" i="9"/>
  <c r="AA10" i="9"/>
  <c r="U124" i="9"/>
  <c r="AD124" i="9" s="1"/>
  <c r="AD122" i="9"/>
  <c r="W123" i="9"/>
  <c r="Z83" i="9"/>
  <c r="V141" i="9"/>
  <c r="AB141" i="9" s="1"/>
  <c r="V103" i="9"/>
  <c r="W104" i="9" s="1"/>
  <c r="AD103" i="9"/>
  <c r="T106" i="9"/>
  <c r="AA120" i="9"/>
  <c r="AD120" i="9" s="1"/>
  <c r="Z121" i="9"/>
  <c r="R126" i="9"/>
  <c r="Q127" i="9" s="1"/>
  <c r="X84" i="9"/>
  <c r="AD84" i="9" s="1"/>
  <c r="T87" i="9"/>
  <c r="S67" i="9"/>
  <c r="T68" i="9" s="1"/>
  <c r="AD67" i="9"/>
  <c r="V27" i="9"/>
  <c r="W28" i="9" s="1"/>
  <c r="AD27" i="9"/>
  <c r="P12" i="9"/>
  <c r="AB12" i="9" s="1"/>
  <c r="S50" i="9"/>
  <c r="AA46" i="9"/>
  <c r="U44" i="9"/>
  <c r="P46" i="9"/>
  <c r="R50" i="9"/>
  <c r="Y44" i="9"/>
  <c r="Q87" i="9"/>
  <c r="AB86" i="9"/>
  <c r="AD105" i="9"/>
  <c r="AD82" i="9"/>
  <c r="Z123" i="9"/>
  <c r="AB126" i="9"/>
  <c r="Z87" i="9"/>
  <c r="Q32" i="9"/>
  <c r="AB31" i="9"/>
  <c r="W146" i="9"/>
  <c r="Z142" i="9"/>
  <c r="AB84" i="9"/>
  <c r="Q85" i="9"/>
  <c r="AD25" i="9"/>
  <c r="AD69" i="9"/>
  <c r="AD10" i="9"/>
  <c r="T125" i="9"/>
  <c r="Z140" i="9"/>
  <c r="Q89" i="9"/>
  <c r="AB88" i="9"/>
  <c r="AB27" i="9"/>
  <c r="Q28" i="9"/>
  <c r="T32" i="9"/>
  <c r="AD29" i="9"/>
  <c r="AB29" i="9"/>
  <c r="Q30" i="9"/>
  <c r="P48" i="9"/>
  <c r="X44" i="9"/>
  <c r="Z64" i="9"/>
  <c r="T30" i="9"/>
  <c r="AD31" i="9"/>
  <c r="Q144" i="9"/>
  <c r="AB143" i="9"/>
  <c r="W13" i="9"/>
  <c r="P50" i="9"/>
  <c r="AA44" i="9"/>
  <c r="Q142" i="9"/>
  <c r="U6" i="9"/>
  <c r="P8" i="9"/>
  <c r="W66" i="9"/>
  <c r="W7" i="9"/>
  <c r="AB122" i="9"/>
  <c r="Q123" i="9"/>
  <c r="T83" i="9"/>
  <c r="Z106" i="9"/>
  <c r="Z26" i="9"/>
  <c r="Q146" i="9"/>
  <c r="AE145" i="9" s="1"/>
  <c r="AH145" i="9" s="1"/>
  <c r="AB145" i="9"/>
  <c r="W89" i="9"/>
  <c r="AD145" i="9"/>
  <c r="Q104" i="9"/>
  <c r="Z11" i="9"/>
  <c r="Y6" i="9"/>
  <c r="Z7" i="9" s="1"/>
  <c r="R12" i="9"/>
  <c r="AD12" i="9" s="1"/>
  <c r="W127" i="9"/>
  <c r="V44" i="9"/>
  <c r="R48" i="9"/>
  <c r="U50" i="9"/>
  <c r="Y46" i="9"/>
  <c r="T70" i="9"/>
  <c r="W108" i="9"/>
  <c r="AD141" i="9"/>
  <c r="AD8" i="9"/>
  <c r="AB124" i="9"/>
  <c r="Q125" i="9"/>
  <c r="T64" i="9"/>
  <c r="AB63" i="9"/>
  <c r="R46" i="9"/>
  <c r="S44" i="9"/>
  <c r="AB65" i="9"/>
  <c r="Q66" i="9"/>
  <c r="AD65" i="9"/>
  <c r="W64" i="9"/>
  <c r="R107" i="9"/>
  <c r="AD107" i="9" s="1"/>
  <c r="Y101" i="9"/>
  <c r="Z102" i="9" s="1"/>
  <c r="Q68" i="9"/>
  <c r="W32" i="9"/>
  <c r="T102" i="9"/>
  <c r="Z144" i="9"/>
  <c r="Z30" i="9"/>
  <c r="AB107" i="9"/>
  <c r="AB120" i="9"/>
  <c r="T121" i="9"/>
  <c r="AE120" i="9" s="1"/>
  <c r="AD143" i="9"/>
  <c r="AB69" i="9"/>
  <c r="Q70" i="9"/>
  <c r="AE69" i="9" s="1"/>
  <c r="AH69" i="9" s="1"/>
  <c r="AB25" i="9"/>
  <c r="T26" i="9"/>
  <c r="AD86" i="9"/>
  <c r="Z125" i="9"/>
  <c r="X101" i="9"/>
  <c r="AD101" i="9" s="1"/>
  <c r="P105" i="9"/>
  <c r="T144" i="9"/>
  <c r="P10" i="9"/>
  <c r="X6" i="9"/>
  <c r="AD126" i="9" l="1"/>
  <c r="AE25" i="9"/>
  <c r="AD6" i="9"/>
  <c r="Z47" i="9"/>
  <c r="T140" i="9"/>
  <c r="AE139" i="9" s="1"/>
  <c r="AH139" i="9" s="1"/>
  <c r="AB139" i="9"/>
  <c r="AD48" i="9"/>
  <c r="Z49" i="9"/>
  <c r="AE86" i="9"/>
  <c r="AE88" i="9"/>
  <c r="AD44" i="9"/>
  <c r="AE82" i="9"/>
  <c r="W142" i="9"/>
  <c r="AE141" i="9"/>
  <c r="AH141" i="9" s="1"/>
  <c r="AB103" i="9"/>
  <c r="AE103" i="9"/>
  <c r="W85" i="9"/>
  <c r="AE84" i="9" s="1"/>
  <c r="AB67" i="9"/>
  <c r="AE67" i="9"/>
  <c r="AE65" i="9"/>
  <c r="AB6" i="9"/>
  <c r="Q108" i="9"/>
  <c r="AE107" i="9" s="1"/>
  <c r="AH107" i="9" s="1"/>
  <c r="T45" i="9"/>
  <c r="AB44" i="9"/>
  <c r="Q51" i="9"/>
  <c r="AB50" i="9"/>
  <c r="T51" i="9"/>
  <c r="AD46" i="9"/>
  <c r="Q13" i="9"/>
  <c r="AE12" i="9" s="1"/>
  <c r="AE27" i="9"/>
  <c r="AE31" i="9"/>
  <c r="AH31" i="9" s="1"/>
  <c r="Q11" i="9"/>
  <c r="AE10" i="9" s="1"/>
  <c r="AB10" i="9"/>
  <c r="AE143" i="9"/>
  <c r="AE63" i="9"/>
  <c r="AH63" i="9" s="1"/>
  <c r="AB8" i="9"/>
  <c r="Q9" i="9"/>
  <c r="AE8" i="9" s="1"/>
  <c r="AE126" i="9"/>
  <c r="Z45" i="9"/>
  <c r="Q106" i="9"/>
  <c r="AE105" i="9" s="1"/>
  <c r="AB105" i="9"/>
  <c r="AB101" i="9"/>
  <c r="AE124" i="9"/>
  <c r="AE122" i="9"/>
  <c r="Q49" i="9"/>
  <c r="AE48" i="9" s="1"/>
  <c r="AB48" i="9"/>
  <c r="AD50" i="9"/>
  <c r="AE101" i="9"/>
  <c r="AH101" i="9" s="1"/>
  <c r="W45" i="9"/>
  <c r="T7" i="9"/>
  <c r="AE6" i="9" s="1"/>
  <c r="AE29" i="9"/>
  <c r="W102" i="9"/>
  <c r="Q47" i="9"/>
  <c r="AB46" i="9"/>
  <c r="AH25" i="9" l="1"/>
  <c r="AH65" i="9"/>
  <c r="AE46" i="9"/>
  <c r="AH8" i="9"/>
  <c r="AH10" i="9"/>
  <c r="AH143" i="9"/>
  <c r="AH124" i="9"/>
  <c r="AH103" i="9"/>
  <c r="AH105" i="9"/>
  <c r="AH67" i="9"/>
  <c r="AH82" i="9"/>
  <c r="AH12" i="9"/>
  <c r="AH29" i="9"/>
  <c r="AH122" i="9"/>
  <c r="AH126" i="9"/>
  <c r="AH88" i="9"/>
  <c r="AH84" i="9"/>
  <c r="AH120" i="9"/>
  <c r="AH86" i="9"/>
  <c r="AH27" i="9"/>
  <c r="AH6" i="9"/>
  <c r="AE44" i="9"/>
  <c r="AE50" i="9"/>
  <c r="E19" i="7"/>
  <c r="G18" i="7"/>
  <c r="D18" i="7"/>
  <c r="F17" i="7"/>
  <c r="E17" i="7"/>
  <c r="I16" i="7"/>
  <c r="D16" i="7"/>
  <c r="H15" i="7"/>
  <c r="E15" i="7"/>
  <c r="G14" i="7"/>
  <c r="D14" i="7"/>
  <c r="F13" i="7"/>
  <c r="E13" i="7"/>
  <c r="K12" i="7"/>
  <c r="D12" i="7"/>
  <c r="J11" i="7"/>
  <c r="E11" i="7"/>
  <c r="G10" i="7"/>
  <c r="D10" i="7"/>
  <c r="F9" i="7"/>
  <c r="E9" i="7"/>
  <c r="I8" i="7"/>
  <c r="D8" i="7"/>
  <c r="H7" i="7"/>
  <c r="E7" i="7"/>
  <c r="G6" i="7"/>
  <c r="D6" i="7"/>
  <c r="F5" i="7"/>
  <c r="E5" i="7"/>
  <c r="D4" i="7"/>
  <c r="C2" i="7"/>
  <c r="C1" i="7"/>
  <c r="AU90" i="6"/>
  <c r="AT90" i="6"/>
  <c r="AS90" i="6"/>
  <c r="AR90" i="6"/>
  <c r="AQ90" i="6"/>
  <c r="AP90" i="6"/>
  <c r="AO90" i="6"/>
  <c r="AN90" i="6"/>
  <c r="AM90" i="6"/>
  <c r="AL90" i="6"/>
  <c r="AU89" i="6"/>
  <c r="AT89" i="6"/>
  <c r="AS89" i="6"/>
  <c r="AR89" i="6"/>
  <c r="AQ89" i="6"/>
  <c r="AP89" i="6"/>
  <c r="AO89" i="6"/>
  <c r="AN89" i="6"/>
  <c r="AM89" i="6"/>
  <c r="AL89" i="6"/>
  <c r="AU88" i="6"/>
  <c r="AT88" i="6"/>
  <c r="AS88" i="6"/>
  <c r="AR88" i="6"/>
  <c r="AQ88" i="6"/>
  <c r="AP88" i="6"/>
  <c r="AO88" i="6"/>
  <c r="AN88" i="6"/>
  <c r="AM88" i="6"/>
  <c r="AL88" i="6"/>
  <c r="AU87" i="6"/>
  <c r="AT87" i="6"/>
  <c r="AS87" i="6"/>
  <c r="AR87" i="6"/>
  <c r="AQ87" i="6"/>
  <c r="AP87" i="6"/>
  <c r="AO87" i="6"/>
  <c r="AN87" i="6"/>
  <c r="AM87" i="6"/>
  <c r="AL87" i="6"/>
  <c r="AU86" i="6"/>
  <c r="AT86" i="6"/>
  <c r="AS86" i="6"/>
  <c r="AR86" i="6"/>
  <c r="AQ86" i="6"/>
  <c r="AP86" i="6"/>
  <c r="AO86" i="6"/>
  <c r="AN86" i="6"/>
  <c r="AM86" i="6"/>
  <c r="AL86" i="6"/>
  <c r="AU85" i="6"/>
  <c r="AT85" i="6"/>
  <c r="AS85" i="6"/>
  <c r="AR85" i="6"/>
  <c r="AQ85" i="6"/>
  <c r="AP85" i="6"/>
  <c r="AO85" i="6"/>
  <c r="AN85" i="6"/>
  <c r="AM85" i="6"/>
  <c r="AL85" i="6"/>
  <c r="M81" i="6"/>
  <c r="C81" i="6"/>
  <c r="M89" i="6" s="1"/>
  <c r="M79" i="6"/>
  <c r="C79" i="6"/>
  <c r="M87" i="6" s="1"/>
  <c r="M77" i="6"/>
  <c r="C77" i="6"/>
  <c r="M88" i="6" s="1"/>
  <c r="M75" i="6"/>
  <c r="C75" i="6"/>
  <c r="M90" i="6" s="1"/>
  <c r="AU71" i="6"/>
  <c r="AT71" i="6"/>
  <c r="AS71" i="6"/>
  <c r="AR71" i="6"/>
  <c r="AQ71" i="6"/>
  <c r="AP71" i="6"/>
  <c r="AO71" i="6"/>
  <c r="AN71" i="6"/>
  <c r="AM71" i="6"/>
  <c r="AL71" i="6"/>
  <c r="AU70" i="6"/>
  <c r="AT70" i="6"/>
  <c r="AS70" i="6"/>
  <c r="AR70" i="6"/>
  <c r="AQ70" i="6"/>
  <c r="AP70" i="6"/>
  <c r="AO70" i="6"/>
  <c r="AN70" i="6"/>
  <c r="AM70" i="6"/>
  <c r="AL70" i="6"/>
  <c r="AU69" i="6"/>
  <c r="AT69" i="6"/>
  <c r="AS69" i="6"/>
  <c r="AR69" i="6"/>
  <c r="AQ69" i="6"/>
  <c r="AP69" i="6"/>
  <c r="AO69" i="6"/>
  <c r="AN69" i="6"/>
  <c r="AM69" i="6"/>
  <c r="AL69" i="6"/>
  <c r="AU68" i="6"/>
  <c r="AT68" i="6"/>
  <c r="AS68" i="6"/>
  <c r="AR68" i="6"/>
  <c r="AQ68" i="6"/>
  <c r="AP68" i="6"/>
  <c r="AO68" i="6"/>
  <c r="AN68" i="6"/>
  <c r="AM68" i="6"/>
  <c r="AL68" i="6"/>
  <c r="AU67" i="6"/>
  <c r="AT67" i="6"/>
  <c r="AS67" i="6"/>
  <c r="AR67" i="6"/>
  <c r="AQ67" i="6"/>
  <c r="AP67" i="6"/>
  <c r="AO67" i="6"/>
  <c r="AN67" i="6"/>
  <c r="AM67" i="6"/>
  <c r="AL67" i="6"/>
  <c r="AV67" i="6" s="1"/>
  <c r="AU66" i="6"/>
  <c r="AT66" i="6"/>
  <c r="AS66" i="6"/>
  <c r="AR66" i="6"/>
  <c r="AQ66" i="6"/>
  <c r="AP66" i="6"/>
  <c r="AO66" i="6"/>
  <c r="AN66" i="6"/>
  <c r="AM66" i="6"/>
  <c r="AL66" i="6"/>
  <c r="M62" i="6"/>
  <c r="C62" i="6"/>
  <c r="M70" i="6" s="1"/>
  <c r="M60" i="6"/>
  <c r="C60" i="6"/>
  <c r="M67" i="6" s="1"/>
  <c r="M58" i="6"/>
  <c r="C58" i="6"/>
  <c r="F70" i="6" s="1"/>
  <c r="M56" i="6"/>
  <c r="C56" i="6"/>
  <c r="F69" i="6" s="1"/>
  <c r="B54" i="6"/>
  <c r="B73" i="6" s="1"/>
  <c r="AU52" i="6"/>
  <c r="AT52" i="6"/>
  <c r="AS52" i="6"/>
  <c r="AR52" i="6"/>
  <c r="AQ52" i="6"/>
  <c r="AP52" i="6"/>
  <c r="AO52" i="6"/>
  <c r="AN52" i="6"/>
  <c r="AV52" i="6" s="1"/>
  <c r="AM52" i="6"/>
  <c r="AL52" i="6"/>
  <c r="AU51" i="6"/>
  <c r="AT51" i="6"/>
  <c r="AS51" i="6"/>
  <c r="AR51" i="6"/>
  <c r="AQ51" i="6"/>
  <c r="AP51" i="6"/>
  <c r="AO51" i="6"/>
  <c r="AN51" i="6"/>
  <c r="AM51" i="6"/>
  <c r="AL51" i="6"/>
  <c r="AU50" i="6"/>
  <c r="AT50" i="6"/>
  <c r="AS50" i="6"/>
  <c r="AR50" i="6"/>
  <c r="AQ50" i="6"/>
  <c r="AP50" i="6"/>
  <c r="AO50" i="6"/>
  <c r="AN50" i="6"/>
  <c r="AM50" i="6"/>
  <c r="AL50" i="6"/>
  <c r="AU49" i="6"/>
  <c r="AT49" i="6"/>
  <c r="AS49" i="6"/>
  <c r="AR49" i="6"/>
  <c r="AQ49" i="6"/>
  <c r="AP49" i="6"/>
  <c r="AO49" i="6"/>
  <c r="AN49" i="6"/>
  <c r="AM49" i="6"/>
  <c r="AL49" i="6"/>
  <c r="AU48" i="6"/>
  <c r="AT48" i="6"/>
  <c r="AS48" i="6"/>
  <c r="AR48" i="6"/>
  <c r="AQ48" i="6"/>
  <c r="AP48" i="6"/>
  <c r="AO48" i="6"/>
  <c r="AN48" i="6"/>
  <c r="AM48" i="6"/>
  <c r="AL48" i="6"/>
  <c r="AU47" i="6"/>
  <c r="AT47" i="6"/>
  <c r="AS47" i="6"/>
  <c r="AR47" i="6"/>
  <c r="AQ47" i="6"/>
  <c r="AP47" i="6"/>
  <c r="AO47" i="6"/>
  <c r="AN47" i="6"/>
  <c r="AM47" i="6"/>
  <c r="AL47" i="6"/>
  <c r="AU46" i="6"/>
  <c r="AT46" i="6"/>
  <c r="AS46" i="6"/>
  <c r="AR46" i="6"/>
  <c r="AQ46" i="6"/>
  <c r="AP46" i="6"/>
  <c r="AO46" i="6"/>
  <c r="AN46" i="6"/>
  <c r="AM46" i="6"/>
  <c r="AL46" i="6"/>
  <c r="AU45" i="6"/>
  <c r="AT45" i="6"/>
  <c r="AS45" i="6"/>
  <c r="AR45" i="6"/>
  <c r="AQ45" i="6"/>
  <c r="AP45" i="6"/>
  <c r="AO45" i="6"/>
  <c r="AN45" i="6"/>
  <c r="AM45" i="6"/>
  <c r="AL45" i="6"/>
  <c r="AU44" i="6"/>
  <c r="AT44" i="6"/>
  <c r="AS44" i="6"/>
  <c r="AR44" i="6"/>
  <c r="AQ44" i="6"/>
  <c r="AP44" i="6"/>
  <c r="AO44" i="6"/>
  <c r="AN44" i="6"/>
  <c r="AM44" i="6"/>
  <c r="AL44" i="6"/>
  <c r="AU43" i="6"/>
  <c r="AT43" i="6"/>
  <c r="AS43" i="6"/>
  <c r="AR43" i="6"/>
  <c r="AQ43" i="6"/>
  <c r="AP43" i="6"/>
  <c r="AO43" i="6"/>
  <c r="AN43" i="6"/>
  <c r="AM43" i="6"/>
  <c r="AL43" i="6"/>
  <c r="M43" i="6"/>
  <c r="M39" i="6"/>
  <c r="C39" i="6"/>
  <c r="M49" i="6" s="1"/>
  <c r="M37" i="6"/>
  <c r="C37" i="6"/>
  <c r="F51" i="6" s="1"/>
  <c r="M35" i="6"/>
  <c r="C35" i="6"/>
  <c r="M47" i="6" s="1"/>
  <c r="M33" i="6"/>
  <c r="C33" i="6"/>
  <c r="M51" i="6" s="1"/>
  <c r="M31" i="6"/>
  <c r="C31" i="6"/>
  <c r="M52" i="6" s="1"/>
  <c r="B29" i="6"/>
  <c r="AU27" i="6"/>
  <c r="AT27" i="6"/>
  <c r="AS27" i="6"/>
  <c r="AR27" i="6"/>
  <c r="AQ27" i="6"/>
  <c r="AP27" i="6"/>
  <c r="AO27" i="6"/>
  <c r="AN27" i="6"/>
  <c r="AM27" i="6"/>
  <c r="AL27" i="6"/>
  <c r="AU26" i="6"/>
  <c r="AT26" i="6"/>
  <c r="AS26" i="6"/>
  <c r="AR26" i="6"/>
  <c r="AQ26" i="6"/>
  <c r="AP26" i="6"/>
  <c r="AO26" i="6"/>
  <c r="AN26" i="6"/>
  <c r="AM26" i="6"/>
  <c r="AL26" i="6"/>
  <c r="AU25" i="6"/>
  <c r="AT25" i="6"/>
  <c r="AS25" i="6"/>
  <c r="AR25" i="6"/>
  <c r="AQ25" i="6"/>
  <c r="AP25" i="6"/>
  <c r="AO25" i="6"/>
  <c r="AN25" i="6"/>
  <c r="AM25" i="6"/>
  <c r="AL25" i="6"/>
  <c r="AU24" i="6"/>
  <c r="AT24" i="6"/>
  <c r="AS24" i="6"/>
  <c r="AR24" i="6"/>
  <c r="AQ24" i="6"/>
  <c r="AP24" i="6"/>
  <c r="AO24" i="6"/>
  <c r="AN24" i="6"/>
  <c r="AM24" i="6"/>
  <c r="AL24" i="6"/>
  <c r="AU23" i="6"/>
  <c r="AT23" i="6"/>
  <c r="AS23" i="6"/>
  <c r="AR23" i="6"/>
  <c r="AQ23" i="6"/>
  <c r="AP23" i="6"/>
  <c r="AO23" i="6"/>
  <c r="AN23" i="6"/>
  <c r="AM23" i="6"/>
  <c r="AL23" i="6"/>
  <c r="AU22" i="6"/>
  <c r="AT22" i="6"/>
  <c r="AS22" i="6"/>
  <c r="AR22" i="6"/>
  <c r="AQ22" i="6"/>
  <c r="AP22" i="6"/>
  <c r="AO22" i="6"/>
  <c r="AN22" i="6"/>
  <c r="AM22" i="6"/>
  <c r="AL22" i="6"/>
  <c r="AV22" i="6" s="1"/>
  <c r="M22" i="6"/>
  <c r="AU21" i="6"/>
  <c r="AT21" i="6"/>
  <c r="AS21" i="6"/>
  <c r="AR21" i="6"/>
  <c r="AQ21" i="6"/>
  <c r="AP21" i="6"/>
  <c r="AO21" i="6"/>
  <c r="AN21" i="6"/>
  <c r="AM21" i="6"/>
  <c r="AL21" i="6"/>
  <c r="AU20" i="6"/>
  <c r="AT20" i="6"/>
  <c r="AS20" i="6"/>
  <c r="AR20" i="6"/>
  <c r="AQ20" i="6"/>
  <c r="AP20" i="6"/>
  <c r="AO20" i="6"/>
  <c r="AN20" i="6"/>
  <c r="AM20" i="6"/>
  <c r="AL20" i="6"/>
  <c r="AU19" i="6"/>
  <c r="AT19" i="6"/>
  <c r="AS19" i="6"/>
  <c r="AR19" i="6"/>
  <c r="AQ19" i="6"/>
  <c r="AP19" i="6"/>
  <c r="AO19" i="6"/>
  <c r="AN19" i="6"/>
  <c r="AM19" i="6"/>
  <c r="AL19" i="6"/>
  <c r="AU18" i="6"/>
  <c r="AT18" i="6"/>
  <c r="AS18" i="6"/>
  <c r="AR18" i="6"/>
  <c r="AQ18" i="6"/>
  <c r="AP18" i="6"/>
  <c r="AO18" i="6"/>
  <c r="AN18" i="6"/>
  <c r="AM18" i="6"/>
  <c r="AL18" i="6"/>
  <c r="M14" i="6"/>
  <c r="C14" i="6"/>
  <c r="M21" i="6" s="1"/>
  <c r="M12" i="6"/>
  <c r="C12" i="6"/>
  <c r="F26" i="6" s="1"/>
  <c r="M10" i="6"/>
  <c r="C10" i="6"/>
  <c r="M19" i="6" s="1"/>
  <c r="M8" i="6"/>
  <c r="C8" i="6"/>
  <c r="F24" i="6" s="1"/>
  <c r="M6" i="6"/>
  <c r="C6" i="6"/>
  <c r="F23" i="6" s="1"/>
  <c r="B2" i="6"/>
  <c r="B1" i="6"/>
  <c r="AW52" i="6" l="1"/>
  <c r="AW51" i="6"/>
  <c r="AV51" i="6"/>
  <c r="AV90" i="6"/>
  <c r="AW90" i="6"/>
  <c r="AV27" i="6"/>
  <c r="AW27" i="6"/>
  <c r="AV26" i="6"/>
  <c r="AW89" i="6"/>
  <c r="AV89" i="6"/>
  <c r="AV70" i="6"/>
  <c r="AW70" i="6"/>
  <c r="AJ70" i="6" s="1"/>
  <c r="AV71" i="6"/>
  <c r="AW71" i="6"/>
  <c r="AJ71" i="6" s="1"/>
  <c r="AW19" i="6"/>
  <c r="AV19" i="6"/>
  <c r="AJ19" i="6" s="1"/>
  <c r="AW44" i="6"/>
  <c r="AV44" i="6"/>
  <c r="AW43" i="6"/>
  <c r="AV43" i="6"/>
  <c r="AV18" i="6"/>
  <c r="AW18" i="6"/>
  <c r="AV68" i="6"/>
  <c r="AJ68" i="6" s="1"/>
  <c r="AW68" i="6"/>
  <c r="AW87" i="6"/>
  <c r="AV87" i="6"/>
  <c r="AV88" i="6"/>
  <c r="AW88" i="6"/>
  <c r="AJ88" i="6" s="1"/>
  <c r="AV20" i="6"/>
  <c r="AW20" i="6"/>
  <c r="AW45" i="6"/>
  <c r="AV45" i="6"/>
  <c r="AV69" i="6"/>
  <c r="AW69" i="6"/>
  <c r="AV21" i="6"/>
  <c r="AW21" i="6"/>
  <c r="AJ21" i="6" s="1"/>
  <c r="AW46" i="6"/>
  <c r="AV46" i="6"/>
  <c r="AW23" i="6"/>
  <c r="AV23" i="6"/>
  <c r="AJ23" i="6" s="1"/>
  <c r="AW47" i="6"/>
  <c r="AV47" i="6"/>
  <c r="AH50" i="9"/>
  <c r="AH44" i="9"/>
  <c r="AW22" i="6"/>
  <c r="AW48" i="6"/>
  <c r="AV48" i="6"/>
  <c r="AJ48" i="6" s="1"/>
  <c r="AV85" i="6"/>
  <c r="AW85" i="6"/>
  <c r="AV24" i="6"/>
  <c r="AW24" i="6"/>
  <c r="AV86" i="6"/>
  <c r="AW86" i="6"/>
  <c r="AV66" i="6"/>
  <c r="AW66" i="6"/>
  <c r="AW67" i="6"/>
  <c r="AW25" i="6"/>
  <c r="AV25" i="6"/>
  <c r="AJ25" i="6" s="1"/>
  <c r="AW49" i="6"/>
  <c r="AV49" i="6"/>
  <c r="AJ49" i="6" s="1"/>
  <c r="AW50" i="6"/>
  <c r="AV50" i="6"/>
  <c r="AJ50" i="6" s="1"/>
  <c r="AH48" i="9"/>
  <c r="AH46" i="9"/>
  <c r="F20" i="6"/>
  <c r="F22" i="6"/>
  <c r="M24" i="6"/>
  <c r="F46" i="6"/>
  <c r="M68" i="6"/>
  <c r="F71" i="6"/>
  <c r="F89" i="6"/>
  <c r="M50" i="6"/>
  <c r="M71" i="6"/>
  <c r="F18" i="6"/>
  <c r="M20" i="6"/>
  <c r="F27" i="6"/>
  <c r="F66" i="6"/>
  <c r="F87" i="6"/>
  <c r="M18" i="6"/>
  <c r="F25" i="6"/>
  <c r="M27" i="6"/>
  <c r="M69" i="6"/>
  <c r="F90" i="6"/>
  <c r="M25" i="6"/>
  <c r="F85" i="6"/>
  <c r="M23" i="6"/>
  <c r="F88" i="6"/>
  <c r="M26" i="6"/>
  <c r="F86" i="6"/>
  <c r="AJ69" i="6"/>
  <c r="AH69" i="6"/>
  <c r="AJ24" i="6"/>
  <c r="AJ22" i="6"/>
  <c r="AH22" i="6"/>
  <c r="AJ51" i="6"/>
  <c r="AH51" i="6"/>
  <c r="AW26" i="6"/>
  <c r="AH26" i="6" s="1"/>
  <c r="AJ44" i="6"/>
  <c r="AH44" i="6"/>
  <c r="AJ67" i="6"/>
  <c r="AH67" i="6"/>
  <c r="AJ18" i="6"/>
  <c r="AH18" i="6"/>
  <c r="AJ27" i="6"/>
  <c r="AH27" i="6"/>
  <c r="AH45" i="6"/>
  <c r="AJ86" i="6"/>
  <c r="AH86" i="6"/>
  <c r="AH49" i="6"/>
  <c r="AH52" i="6"/>
  <c r="AJ52" i="6"/>
  <c r="AJ89" i="6"/>
  <c r="AH89" i="6"/>
  <c r="AH21" i="6"/>
  <c r="AJ66" i="6"/>
  <c r="AH66" i="6"/>
  <c r="AJ87" i="6"/>
  <c r="AH87" i="6"/>
  <c r="AJ26" i="6"/>
  <c r="M85" i="6"/>
  <c r="M86" i="6"/>
  <c r="F19" i="6"/>
  <c r="F21" i="6"/>
  <c r="F67" i="6"/>
  <c r="F68" i="6"/>
  <c r="M66" i="6"/>
  <c r="F43" i="6"/>
  <c r="F44" i="6"/>
  <c r="F45" i="6"/>
  <c r="F47" i="6"/>
  <c r="F48" i="6"/>
  <c r="F49" i="6"/>
  <c r="F50" i="6"/>
  <c r="F52" i="6"/>
  <c r="M44" i="6"/>
  <c r="M45" i="6"/>
  <c r="M46" i="6"/>
  <c r="M48" i="6"/>
  <c r="AJ90" i="6" l="1"/>
  <c r="R79" i="6" s="1"/>
  <c r="AH90" i="6"/>
  <c r="P79" i="6" s="1"/>
  <c r="AH70" i="6"/>
  <c r="U62" i="6" s="1"/>
  <c r="AH71" i="6"/>
  <c r="AH19" i="6"/>
  <c r="AJ43" i="6"/>
  <c r="P37" i="6" s="1"/>
  <c r="AH43" i="6"/>
  <c r="R37" i="6" s="1"/>
  <c r="AH68" i="6"/>
  <c r="AA60" i="6" s="1"/>
  <c r="AH88" i="6"/>
  <c r="R77" i="6" s="1"/>
  <c r="AH20" i="6"/>
  <c r="AJ20" i="6"/>
  <c r="V6" i="6" s="1"/>
  <c r="AJ45" i="6"/>
  <c r="AJ46" i="6"/>
  <c r="AH46" i="6"/>
  <c r="AB37" i="6" s="1"/>
  <c r="AH23" i="6"/>
  <c r="AH47" i="6"/>
  <c r="AJ47" i="6"/>
  <c r="AB35" i="6" s="1"/>
  <c r="AH48" i="6"/>
  <c r="AJ85" i="6"/>
  <c r="AH85" i="6"/>
  <c r="Y75" i="6" s="1"/>
  <c r="AH24" i="6"/>
  <c r="AH25" i="6"/>
  <c r="AH50" i="6"/>
  <c r="Y35" i="6" s="1"/>
  <c r="X62" i="6"/>
  <c r="Y60" i="6"/>
  <c r="R81" i="6"/>
  <c r="R39" i="6"/>
  <c r="AB31" i="6"/>
  <c r="P8" i="6"/>
  <c r="U6" i="6"/>
  <c r="V39" i="6"/>
  <c r="AD35" i="6"/>
  <c r="V56" i="6"/>
  <c r="R60" i="6"/>
  <c r="U75" i="6"/>
  <c r="P77" i="6"/>
  <c r="V14" i="6"/>
  <c r="W15" i="6" s="1"/>
  <c r="AD10" i="6"/>
  <c r="R8" i="6"/>
  <c r="S6" i="6"/>
  <c r="AB10" i="6"/>
  <c r="X14" i="6"/>
  <c r="P62" i="6"/>
  <c r="AA56" i="6"/>
  <c r="R35" i="6"/>
  <c r="V31" i="6"/>
  <c r="S37" i="6"/>
  <c r="Y33" i="6"/>
  <c r="AB12" i="6"/>
  <c r="AC13" i="6" s="1"/>
  <c r="AA14" i="6"/>
  <c r="AB33" i="6"/>
  <c r="U39" i="6"/>
  <c r="P14" i="6"/>
  <c r="AD6" i="6"/>
  <c r="U60" i="6"/>
  <c r="V58" i="6"/>
  <c r="U37" i="6"/>
  <c r="AA33" i="6"/>
  <c r="X81" i="6"/>
  <c r="Y79" i="6"/>
  <c r="S79" i="6"/>
  <c r="X77" i="6"/>
  <c r="R62" i="6"/>
  <c r="Y56" i="6"/>
  <c r="P35" i="6"/>
  <c r="X31" i="6"/>
  <c r="AA35" i="6"/>
  <c r="V37" i="6"/>
  <c r="P81" i="6"/>
  <c r="AA75" i="6"/>
  <c r="P39" i="6"/>
  <c r="AD31" i="6"/>
  <c r="AA58" i="6"/>
  <c r="S62" i="6"/>
  <c r="Y39" i="6"/>
  <c r="AD37" i="6"/>
  <c r="Y14" i="6"/>
  <c r="AD12" i="6"/>
  <c r="AD33" i="6"/>
  <c r="S39" i="6"/>
  <c r="T40" i="6" s="1"/>
  <c r="AB6" i="6"/>
  <c r="R14" i="6"/>
  <c r="X58" i="6"/>
  <c r="S60" i="6"/>
  <c r="T61" i="6" s="1"/>
  <c r="S31" i="6"/>
  <c r="R33" i="6"/>
  <c r="U14" i="6"/>
  <c r="AB8" i="6"/>
  <c r="S12" i="6"/>
  <c r="Y8" i="6"/>
  <c r="Z9" i="6" s="1"/>
  <c r="V8" i="6"/>
  <c r="U10" i="6"/>
  <c r="U81" i="6"/>
  <c r="Y77" i="6"/>
  <c r="X12" i="6"/>
  <c r="Y10" i="6"/>
  <c r="Y6" i="6"/>
  <c r="R12" i="6"/>
  <c r="U35" i="6"/>
  <c r="V33" i="6"/>
  <c r="U31" i="6"/>
  <c r="P33" i="6"/>
  <c r="S14" i="6"/>
  <c r="T15" i="6" s="1"/>
  <c r="AD8" i="6"/>
  <c r="AA8" i="6"/>
  <c r="U12" i="6"/>
  <c r="S10" i="6"/>
  <c r="X8" i="6"/>
  <c r="S81" i="6"/>
  <c r="AA77" i="6"/>
  <c r="V12" i="6"/>
  <c r="AA10" i="6"/>
  <c r="P12" i="6"/>
  <c r="AA6" i="6"/>
  <c r="S35" i="6"/>
  <c r="X33" i="6"/>
  <c r="P10" i="6"/>
  <c r="X6" i="6"/>
  <c r="R58" i="6"/>
  <c r="S56" i="6"/>
  <c r="V81" i="6"/>
  <c r="W82" i="6" s="1"/>
  <c r="AA79" i="6"/>
  <c r="P60" i="6"/>
  <c r="X56" i="6"/>
  <c r="V62" i="6"/>
  <c r="U79" i="6"/>
  <c r="V77" i="6"/>
  <c r="U56" i="6"/>
  <c r="P58" i="6"/>
  <c r="V75" i="6" l="1"/>
  <c r="AB75" i="6" s="1"/>
  <c r="X75" i="6"/>
  <c r="AD75" i="6" s="1"/>
  <c r="AC7" i="6"/>
  <c r="T82" i="6"/>
  <c r="AD81" i="6"/>
  <c r="Y58" i="6"/>
  <c r="T63" i="6"/>
  <c r="T36" i="6"/>
  <c r="AA31" i="6"/>
  <c r="AG31" i="6" s="1"/>
  <c r="Y31" i="6"/>
  <c r="Z32" i="6" s="1"/>
  <c r="Z61" i="6"/>
  <c r="S75" i="6"/>
  <c r="R10" i="6"/>
  <c r="Q11" i="6" s="1"/>
  <c r="W7" i="6"/>
  <c r="W32" i="6"/>
  <c r="AA39" i="6"/>
  <c r="Z40" i="6"/>
  <c r="X39" i="6"/>
  <c r="W40" i="6" s="1"/>
  <c r="T80" i="6"/>
  <c r="W13" i="6"/>
  <c r="Z36" i="6"/>
  <c r="X37" i="6"/>
  <c r="T11" i="6"/>
  <c r="T76" i="6"/>
  <c r="W38" i="6"/>
  <c r="AD77" i="6"/>
  <c r="Q13" i="6"/>
  <c r="AE12" i="6"/>
  <c r="Z7" i="6"/>
  <c r="AD79" i="6"/>
  <c r="AB62" i="6"/>
  <c r="Q63" i="6"/>
  <c r="AE62" i="6" s="1"/>
  <c r="AG37" i="6"/>
  <c r="AB56" i="6"/>
  <c r="T57" i="6"/>
  <c r="Z11" i="6"/>
  <c r="Z80" i="6"/>
  <c r="Q36" i="6"/>
  <c r="AE35" i="6"/>
  <c r="Q15" i="6"/>
  <c r="AH14" i="6" s="1"/>
  <c r="AE14" i="6"/>
  <c r="AC11" i="6"/>
  <c r="AB58" i="6"/>
  <c r="Q59" i="6"/>
  <c r="W63" i="6"/>
  <c r="Q34" i="6"/>
  <c r="AE33" i="6"/>
  <c r="Z78" i="6"/>
  <c r="AG33" i="6"/>
  <c r="Z57" i="6"/>
  <c r="AC36" i="6"/>
  <c r="Z34" i="6"/>
  <c r="AD60" i="6"/>
  <c r="AC32" i="6"/>
  <c r="Z76" i="6"/>
  <c r="W9" i="6"/>
  <c r="AG12" i="6"/>
  <c r="AC38" i="6"/>
  <c r="AE8" i="6"/>
  <c r="Q9" i="6"/>
  <c r="W78" i="6"/>
  <c r="AC9" i="6"/>
  <c r="Q78" i="6"/>
  <c r="AB77" i="6"/>
  <c r="AD58" i="6"/>
  <c r="Q80" i="6"/>
  <c r="AB79" i="6"/>
  <c r="AE37" i="6"/>
  <c r="Q38" i="6"/>
  <c r="AD56" i="6"/>
  <c r="AE10" i="6"/>
  <c r="T32" i="6"/>
  <c r="Z15" i="6"/>
  <c r="AE39" i="6"/>
  <c r="Q40" i="6"/>
  <c r="AD62" i="6"/>
  <c r="AC34" i="6"/>
  <c r="T38" i="6"/>
  <c r="Z59" i="6"/>
  <c r="W57" i="6"/>
  <c r="AG39" i="6"/>
  <c r="W34" i="6"/>
  <c r="AB60" i="6"/>
  <c r="Q61" i="6"/>
  <c r="AE60" i="6" s="1"/>
  <c r="Q82" i="6"/>
  <c r="AB81" i="6"/>
  <c r="AG35" i="6"/>
  <c r="AG8" i="6"/>
  <c r="T7" i="6"/>
  <c r="AH6" i="6" s="1"/>
  <c r="AE6" i="6"/>
  <c r="AG14" i="6"/>
  <c r="W59" i="6"/>
  <c r="AG6" i="6"/>
  <c r="T13" i="6"/>
  <c r="W76" i="6" l="1"/>
  <c r="AH12" i="6"/>
  <c r="AE81" i="6"/>
  <c r="AH10" i="6"/>
  <c r="AH35" i="6"/>
  <c r="AE31" i="6"/>
  <c r="AG10" i="6"/>
  <c r="AH39" i="6"/>
  <c r="AE75" i="6"/>
  <c r="AE79" i="6"/>
  <c r="AE56" i="6"/>
  <c r="AH56" i="6" s="1"/>
  <c r="AE77" i="6"/>
  <c r="AH37" i="6"/>
  <c r="AH33" i="6"/>
  <c r="AH31" i="6"/>
  <c r="AH8" i="6"/>
  <c r="AK8" i="6" s="1"/>
  <c r="AE58" i="6"/>
  <c r="AH75" i="6" l="1"/>
  <c r="AK6" i="6"/>
  <c r="AK31" i="6"/>
  <c r="AK33" i="6"/>
  <c r="AH81" i="6"/>
  <c r="AH77" i="6"/>
  <c r="AH79" i="6"/>
  <c r="AK14" i="6"/>
  <c r="AK12" i="6"/>
  <c r="AK10" i="6"/>
  <c r="AH62" i="6"/>
  <c r="AH58" i="6"/>
  <c r="AH60" i="6"/>
  <c r="AK39" i="6"/>
  <c r="AK37" i="6"/>
  <c r="AK35" i="6"/>
  <c r="E35" i="4"/>
  <c r="G34" i="4"/>
  <c r="D34" i="4"/>
  <c r="F33" i="4"/>
  <c r="E33" i="4"/>
  <c r="I32" i="4"/>
  <c r="D32" i="4"/>
  <c r="H31" i="4"/>
  <c r="E31" i="4"/>
  <c r="G30" i="4"/>
  <c r="D30" i="4"/>
  <c r="F29" i="4"/>
  <c r="E29" i="4"/>
  <c r="K28" i="4"/>
  <c r="D28" i="4"/>
  <c r="J27" i="4"/>
  <c r="E27" i="4"/>
  <c r="G26" i="4"/>
  <c r="D26" i="4"/>
  <c r="F25" i="4"/>
  <c r="E25" i="4"/>
  <c r="I24" i="4"/>
  <c r="D24" i="4"/>
  <c r="H23" i="4"/>
  <c r="E23" i="4"/>
  <c r="G22" i="4"/>
  <c r="D22" i="4"/>
  <c r="F21" i="4"/>
  <c r="E21" i="4"/>
  <c r="M20" i="4"/>
  <c r="D20" i="4"/>
  <c r="L19" i="4"/>
  <c r="E19" i="4"/>
  <c r="G18" i="4"/>
  <c r="D18" i="4"/>
  <c r="F17" i="4"/>
  <c r="E17" i="4"/>
  <c r="I16" i="4"/>
  <c r="D16" i="4"/>
  <c r="H15" i="4"/>
  <c r="E15" i="4"/>
  <c r="G14" i="4"/>
  <c r="D14" i="4"/>
  <c r="F13" i="4"/>
  <c r="E13" i="4"/>
  <c r="K12" i="4"/>
  <c r="D12" i="4"/>
  <c r="J11" i="4"/>
  <c r="E11" i="4"/>
  <c r="G10" i="4"/>
  <c r="D10" i="4"/>
  <c r="F9" i="4"/>
  <c r="E9" i="4"/>
  <c r="I8" i="4"/>
  <c r="D8" i="4"/>
  <c r="H7" i="4"/>
  <c r="E7" i="4"/>
  <c r="G6" i="4"/>
  <c r="D6" i="4"/>
  <c r="F5" i="4"/>
  <c r="E5" i="4"/>
  <c r="D4" i="4"/>
  <c r="C2" i="4"/>
  <c r="C1" i="4"/>
  <c r="AU154" i="3"/>
  <c r="AT154" i="3"/>
  <c r="AS154" i="3"/>
  <c r="AR154" i="3"/>
  <c r="AQ154" i="3"/>
  <c r="AP154" i="3"/>
  <c r="AO154" i="3"/>
  <c r="AW154" i="3" s="1"/>
  <c r="AN154" i="3"/>
  <c r="AM154" i="3"/>
  <c r="AL154" i="3"/>
  <c r="AU153" i="3"/>
  <c r="AT153" i="3"/>
  <c r="AS153" i="3"/>
  <c r="AR153" i="3"/>
  <c r="AQ153" i="3"/>
  <c r="AP153" i="3"/>
  <c r="AO153" i="3"/>
  <c r="AN153" i="3"/>
  <c r="AM153" i="3"/>
  <c r="AL153" i="3"/>
  <c r="AU152" i="3"/>
  <c r="AT152" i="3"/>
  <c r="AS152" i="3"/>
  <c r="AR152" i="3"/>
  <c r="AQ152" i="3"/>
  <c r="AP152" i="3"/>
  <c r="AO152" i="3"/>
  <c r="AN152" i="3"/>
  <c r="AM152" i="3"/>
  <c r="AL152" i="3"/>
  <c r="AU151" i="3"/>
  <c r="AT151" i="3"/>
  <c r="AS151" i="3"/>
  <c r="AR151" i="3"/>
  <c r="AQ151" i="3"/>
  <c r="AP151" i="3"/>
  <c r="AO151" i="3"/>
  <c r="AN151" i="3"/>
  <c r="AM151" i="3"/>
  <c r="AL151" i="3"/>
  <c r="AU150" i="3"/>
  <c r="AT150" i="3"/>
  <c r="AS150" i="3"/>
  <c r="AR150" i="3"/>
  <c r="AQ150" i="3"/>
  <c r="AP150" i="3"/>
  <c r="AO150" i="3"/>
  <c r="AW150" i="3" s="1"/>
  <c r="AN150" i="3"/>
  <c r="AV150" i="3" s="1"/>
  <c r="AM150" i="3"/>
  <c r="AL150" i="3"/>
  <c r="AU149" i="3"/>
  <c r="AT149" i="3"/>
  <c r="AS149" i="3"/>
  <c r="AR149" i="3"/>
  <c r="AQ149" i="3"/>
  <c r="AP149" i="3"/>
  <c r="AO149" i="3"/>
  <c r="AN149" i="3"/>
  <c r="AM149" i="3"/>
  <c r="AL149" i="3"/>
  <c r="M145" i="3"/>
  <c r="C145" i="3"/>
  <c r="M153" i="3" s="1"/>
  <c r="M143" i="3"/>
  <c r="C143" i="3"/>
  <c r="M151" i="3" s="1"/>
  <c r="M141" i="3"/>
  <c r="C141" i="3"/>
  <c r="M152" i="3" s="1"/>
  <c r="M139" i="3"/>
  <c r="C139" i="3"/>
  <c r="M154" i="3" s="1"/>
  <c r="AU135" i="3"/>
  <c r="AT135" i="3"/>
  <c r="AS135" i="3"/>
  <c r="AR135" i="3"/>
  <c r="AQ135" i="3"/>
  <c r="AP135" i="3"/>
  <c r="AO135" i="3"/>
  <c r="AN135" i="3"/>
  <c r="AM135" i="3"/>
  <c r="AL135" i="3"/>
  <c r="AU134" i="3"/>
  <c r="AT134" i="3"/>
  <c r="AS134" i="3"/>
  <c r="AR134" i="3"/>
  <c r="AQ134" i="3"/>
  <c r="AP134" i="3"/>
  <c r="AO134" i="3"/>
  <c r="AN134" i="3"/>
  <c r="AM134" i="3"/>
  <c r="AL134" i="3"/>
  <c r="AU133" i="3"/>
  <c r="AT133" i="3"/>
  <c r="AS133" i="3"/>
  <c r="AR133" i="3"/>
  <c r="AQ133" i="3"/>
  <c r="AP133" i="3"/>
  <c r="AO133" i="3"/>
  <c r="AN133" i="3"/>
  <c r="AM133" i="3"/>
  <c r="AL133" i="3"/>
  <c r="AU132" i="3"/>
  <c r="AT132" i="3"/>
  <c r="AS132" i="3"/>
  <c r="AR132" i="3"/>
  <c r="AQ132" i="3"/>
  <c r="AP132" i="3"/>
  <c r="AO132" i="3"/>
  <c r="AN132" i="3"/>
  <c r="AM132" i="3"/>
  <c r="AL132" i="3"/>
  <c r="AU131" i="3"/>
  <c r="AT131" i="3"/>
  <c r="AS131" i="3"/>
  <c r="AR131" i="3"/>
  <c r="AQ131" i="3"/>
  <c r="AP131" i="3"/>
  <c r="AO131" i="3"/>
  <c r="AN131" i="3"/>
  <c r="AM131" i="3"/>
  <c r="AL131" i="3"/>
  <c r="AU130" i="3"/>
  <c r="AT130" i="3"/>
  <c r="AS130" i="3"/>
  <c r="AR130" i="3"/>
  <c r="AQ130" i="3"/>
  <c r="AP130" i="3"/>
  <c r="AO130" i="3"/>
  <c r="AN130" i="3"/>
  <c r="AM130" i="3"/>
  <c r="AL130" i="3"/>
  <c r="M126" i="3"/>
  <c r="C126" i="3"/>
  <c r="M134" i="3" s="1"/>
  <c r="M124" i="3"/>
  <c r="C124" i="3"/>
  <c r="M132" i="3" s="1"/>
  <c r="M122" i="3"/>
  <c r="C122" i="3"/>
  <c r="F134" i="3" s="1"/>
  <c r="M120" i="3"/>
  <c r="C120" i="3"/>
  <c r="F133" i="3" s="1"/>
  <c r="AU116" i="3"/>
  <c r="AT116" i="3"/>
  <c r="AS116" i="3"/>
  <c r="AR116" i="3"/>
  <c r="AQ116" i="3"/>
  <c r="AP116" i="3"/>
  <c r="AO116" i="3"/>
  <c r="AN116" i="3"/>
  <c r="AV116" i="3" s="1"/>
  <c r="AM116" i="3"/>
  <c r="AL116" i="3"/>
  <c r="AU115" i="3"/>
  <c r="AT115" i="3"/>
  <c r="AS115" i="3"/>
  <c r="AR115" i="3"/>
  <c r="AQ115" i="3"/>
  <c r="AP115" i="3"/>
  <c r="AO115" i="3"/>
  <c r="AN115" i="3"/>
  <c r="AM115" i="3"/>
  <c r="AL115" i="3"/>
  <c r="AU114" i="3"/>
  <c r="AT114" i="3"/>
  <c r="AS114" i="3"/>
  <c r="AR114" i="3"/>
  <c r="AQ114" i="3"/>
  <c r="AP114" i="3"/>
  <c r="AO114" i="3"/>
  <c r="AN114" i="3"/>
  <c r="AM114" i="3"/>
  <c r="AL114" i="3"/>
  <c r="AU113" i="3"/>
  <c r="AT113" i="3"/>
  <c r="AS113" i="3"/>
  <c r="AR113" i="3"/>
  <c r="AQ113" i="3"/>
  <c r="AP113" i="3"/>
  <c r="AO113" i="3"/>
  <c r="AN113" i="3"/>
  <c r="AM113" i="3"/>
  <c r="AL113" i="3"/>
  <c r="AU112" i="3"/>
  <c r="AT112" i="3"/>
  <c r="AS112" i="3"/>
  <c r="AR112" i="3"/>
  <c r="AQ112" i="3"/>
  <c r="AP112" i="3"/>
  <c r="AO112" i="3"/>
  <c r="AN112" i="3"/>
  <c r="AM112" i="3"/>
  <c r="AL112" i="3"/>
  <c r="AU111" i="3"/>
  <c r="AT111" i="3"/>
  <c r="AS111" i="3"/>
  <c r="AR111" i="3"/>
  <c r="AQ111" i="3"/>
  <c r="AP111" i="3"/>
  <c r="AO111" i="3"/>
  <c r="AN111" i="3"/>
  <c r="AM111" i="3"/>
  <c r="AL111" i="3"/>
  <c r="M107" i="3"/>
  <c r="C107" i="3"/>
  <c r="M115" i="3" s="1"/>
  <c r="M105" i="3"/>
  <c r="C105" i="3"/>
  <c r="M113" i="3" s="1"/>
  <c r="M103" i="3"/>
  <c r="C103" i="3"/>
  <c r="M114" i="3" s="1"/>
  <c r="M101" i="3"/>
  <c r="C101" i="3"/>
  <c r="M116" i="3" s="1"/>
  <c r="AU97" i="3"/>
  <c r="AT97" i="3"/>
  <c r="AS97" i="3"/>
  <c r="AR97" i="3"/>
  <c r="AQ97" i="3"/>
  <c r="AP97" i="3"/>
  <c r="AO97" i="3"/>
  <c r="AN97" i="3"/>
  <c r="AM97" i="3"/>
  <c r="AL97" i="3"/>
  <c r="AU96" i="3"/>
  <c r="AT96" i="3"/>
  <c r="AS96" i="3"/>
  <c r="AR96" i="3"/>
  <c r="AQ96" i="3"/>
  <c r="AP96" i="3"/>
  <c r="AO96" i="3"/>
  <c r="AN96" i="3"/>
  <c r="AM96" i="3"/>
  <c r="AL96" i="3"/>
  <c r="AU95" i="3"/>
  <c r="AT95" i="3"/>
  <c r="AS95" i="3"/>
  <c r="AR95" i="3"/>
  <c r="AQ95" i="3"/>
  <c r="AP95" i="3"/>
  <c r="AO95" i="3"/>
  <c r="AN95" i="3"/>
  <c r="AM95" i="3"/>
  <c r="AL95" i="3"/>
  <c r="AU94" i="3"/>
  <c r="AT94" i="3"/>
  <c r="AS94" i="3"/>
  <c r="AR94" i="3"/>
  <c r="AQ94" i="3"/>
  <c r="AP94" i="3"/>
  <c r="AO94" i="3"/>
  <c r="AN94" i="3"/>
  <c r="AM94" i="3"/>
  <c r="AL94" i="3"/>
  <c r="AU93" i="3"/>
  <c r="AT93" i="3"/>
  <c r="AS93" i="3"/>
  <c r="AR93" i="3"/>
  <c r="AQ93" i="3"/>
  <c r="AP93" i="3"/>
  <c r="AO93" i="3"/>
  <c r="AN93" i="3"/>
  <c r="AM93" i="3"/>
  <c r="AL93" i="3"/>
  <c r="AV93" i="3" s="1"/>
  <c r="AU92" i="3"/>
  <c r="AT92" i="3"/>
  <c r="AS92" i="3"/>
  <c r="AR92" i="3"/>
  <c r="AQ92" i="3"/>
  <c r="AP92" i="3"/>
  <c r="AO92" i="3"/>
  <c r="AN92" i="3"/>
  <c r="AM92" i="3"/>
  <c r="AL92" i="3"/>
  <c r="AV92" i="3" s="1"/>
  <c r="M88" i="3"/>
  <c r="C88" i="3"/>
  <c r="M96" i="3" s="1"/>
  <c r="M86" i="3"/>
  <c r="C86" i="3"/>
  <c r="M94" i="3" s="1"/>
  <c r="M84" i="3"/>
  <c r="C84" i="3"/>
  <c r="M95" i="3" s="1"/>
  <c r="M82" i="3"/>
  <c r="C82" i="3"/>
  <c r="M97" i="3" s="1"/>
  <c r="AU78" i="3"/>
  <c r="AT78" i="3"/>
  <c r="AS78" i="3"/>
  <c r="AR78" i="3"/>
  <c r="AQ78" i="3"/>
  <c r="AP78" i="3"/>
  <c r="AO78" i="3"/>
  <c r="AN78" i="3"/>
  <c r="AM78" i="3"/>
  <c r="AL78" i="3"/>
  <c r="AU77" i="3"/>
  <c r="AT77" i="3"/>
  <c r="AS77" i="3"/>
  <c r="AR77" i="3"/>
  <c r="AQ77" i="3"/>
  <c r="AP77" i="3"/>
  <c r="AO77" i="3"/>
  <c r="AN77" i="3"/>
  <c r="AM77" i="3"/>
  <c r="AL77" i="3"/>
  <c r="AU76" i="3"/>
  <c r="AT76" i="3"/>
  <c r="AS76" i="3"/>
  <c r="AR76" i="3"/>
  <c r="AQ76" i="3"/>
  <c r="AP76" i="3"/>
  <c r="AO76" i="3"/>
  <c r="AN76" i="3"/>
  <c r="AM76" i="3"/>
  <c r="AL76" i="3"/>
  <c r="AU75" i="3"/>
  <c r="AT75" i="3"/>
  <c r="AS75" i="3"/>
  <c r="AR75" i="3"/>
  <c r="AQ75" i="3"/>
  <c r="AP75" i="3"/>
  <c r="AO75" i="3"/>
  <c r="AN75" i="3"/>
  <c r="AM75" i="3"/>
  <c r="AL75" i="3"/>
  <c r="AU74" i="3"/>
  <c r="AT74" i="3"/>
  <c r="AS74" i="3"/>
  <c r="AR74" i="3"/>
  <c r="AQ74" i="3"/>
  <c r="AP74" i="3"/>
  <c r="AO74" i="3"/>
  <c r="AW74" i="3" s="1"/>
  <c r="AN74" i="3"/>
  <c r="AV74" i="3" s="1"/>
  <c r="AM74" i="3"/>
  <c r="AL74" i="3"/>
  <c r="AU73" i="3"/>
  <c r="AT73" i="3"/>
  <c r="AS73" i="3"/>
  <c r="AR73" i="3"/>
  <c r="AQ73" i="3"/>
  <c r="AP73" i="3"/>
  <c r="AO73" i="3"/>
  <c r="AN73" i="3"/>
  <c r="AM73" i="3"/>
  <c r="AL73" i="3"/>
  <c r="M69" i="3"/>
  <c r="C69" i="3"/>
  <c r="M77" i="3" s="1"/>
  <c r="M67" i="3"/>
  <c r="C67" i="3"/>
  <c r="F78" i="3" s="1"/>
  <c r="M65" i="3"/>
  <c r="C65" i="3"/>
  <c r="F77" i="3" s="1"/>
  <c r="M63" i="3"/>
  <c r="C63" i="3"/>
  <c r="M78" i="3" s="1"/>
  <c r="AU59" i="3"/>
  <c r="AT59" i="3"/>
  <c r="AS59" i="3"/>
  <c r="AR59" i="3"/>
  <c r="AQ59" i="3"/>
  <c r="AP59" i="3"/>
  <c r="AO59" i="3"/>
  <c r="AN59" i="3"/>
  <c r="AM59" i="3"/>
  <c r="AL59" i="3"/>
  <c r="AU58" i="3"/>
  <c r="AT58" i="3"/>
  <c r="AS58" i="3"/>
  <c r="AR58" i="3"/>
  <c r="AQ58" i="3"/>
  <c r="AP58" i="3"/>
  <c r="AO58" i="3"/>
  <c r="AN58" i="3"/>
  <c r="AM58" i="3"/>
  <c r="AL58" i="3"/>
  <c r="AU57" i="3"/>
  <c r="AT57" i="3"/>
  <c r="AS57" i="3"/>
  <c r="AR57" i="3"/>
  <c r="AQ57" i="3"/>
  <c r="AP57" i="3"/>
  <c r="AO57" i="3"/>
  <c r="AN57" i="3"/>
  <c r="AM57" i="3"/>
  <c r="AL57" i="3"/>
  <c r="AU56" i="3"/>
  <c r="AT56" i="3"/>
  <c r="AS56" i="3"/>
  <c r="AR56" i="3"/>
  <c r="AQ56" i="3"/>
  <c r="AP56" i="3"/>
  <c r="AO56" i="3"/>
  <c r="AN56" i="3"/>
  <c r="AM56" i="3"/>
  <c r="AL56" i="3"/>
  <c r="AU55" i="3"/>
  <c r="AT55" i="3"/>
  <c r="AS55" i="3"/>
  <c r="AR55" i="3"/>
  <c r="AQ55" i="3"/>
  <c r="AP55" i="3"/>
  <c r="AO55" i="3"/>
  <c r="AN55" i="3"/>
  <c r="AM55" i="3"/>
  <c r="AL55" i="3"/>
  <c r="AU54" i="3"/>
  <c r="AT54" i="3"/>
  <c r="AS54" i="3"/>
  <c r="AR54" i="3"/>
  <c r="AQ54" i="3"/>
  <c r="AP54" i="3"/>
  <c r="AO54" i="3"/>
  <c r="AN54" i="3"/>
  <c r="AM54" i="3"/>
  <c r="AL54" i="3"/>
  <c r="M50" i="3"/>
  <c r="C50" i="3"/>
  <c r="F56" i="3" s="1"/>
  <c r="M48" i="3"/>
  <c r="C48" i="3"/>
  <c r="F59" i="3" s="1"/>
  <c r="M46" i="3"/>
  <c r="C46" i="3"/>
  <c r="F58" i="3" s="1"/>
  <c r="M44" i="3"/>
  <c r="C44" i="3"/>
  <c r="F57" i="3" s="1"/>
  <c r="AU40" i="3"/>
  <c r="AT40" i="3"/>
  <c r="AS40" i="3"/>
  <c r="AR40" i="3"/>
  <c r="AQ40" i="3"/>
  <c r="AP40" i="3"/>
  <c r="AO40" i="3"/>
  <c r="AN40" i="3"/>
  <c r="AM40" i="3"/>
  <c r="AL40" i="3"/>
  <c r="AU39" i="3"/>
  <c r="AT39" i="3"/>
  <c r="AS39" i="3"/>
  <c r="AR39" i="3"/>
  <c r="AQ39" i="3"/>
  <c r="AP39" i="3"/>
  <c r="AO39" i="3"/>
  <c r="AN39" i="3"/>
  <c r="AM39" i="3"/>
  <c r="AL39" i="3"/>
  <c r="AU38" i="3"/>
  <c r="AT38" i="3"/>
  <c r="AS38" i="3"/>
  <c r="AR38" i="3"/>
  <c r="AQ38" i="3"/>
  <c r="AP38" i="3"/>
  <c r="AO38" i="3"/>
  <c r="AN38" i="3"/>
  <c r="AM38" i="3"/>
  <c r="AL38" i="3"/>
  <c r="F38" i="3"/>
  <c r="AU37" i="3"/>
  <c r="AT37" i="3"/>
  <c r="AS37" i="3"/>
  <c r="AR37" i="3"/>
  <c r="AQ37" i="3"/>
  <c r="AP37" i="3"/>
  <c r="AO37" i="3"/>
  <c r="AN37" i="3"/>
  <c r="AM37" i="3"/>
  <c r="AL37" i="3"/>
  <c r="AU36" i="3"/>
  <c r="AT36" i="3"/>
  <c r="AS36" i="3"/>
  <c r="AR36" i="3"/>
  <c r="AQ36" i="3"/>
  <c r="AP36" i="3"/>
  <c r="AO36" i="3"/>
  <c r="AN36" i="3"/>
  <c r="AM36" i="3"/>
  <c r="AL36" i="3"/>
  <c r="AU35" i="3"/>
  <c r="AT35" i="3"/>
  <c r="AS35" i="3"/>
  <c r="AR35" i="3"/>
  <c r="AQ35" i="3"/>
  <c r="AP35" i="3"/>
  <c r="AO35" i="3"/>
  <c r="AN35" i="3"/>
  <c r="AM35" i="3"/>
  <c r="AL35" i="3"/>
  <c r="M31" i="3"/>
  <c r="C31" i="3"/>
  <c r="M39" i="3" s="1"/>
  <c r="M29" i="3"/>
  <c r="C29" i="3"/>
  <c r="F40" i="3" s="1"/>
  <c r="M27" i="3"/>
  <c r="C27" i="3"/>
  <c r="M38" i="3" s="1"/>
  <c r="M25" i="3"/>
  <c r="C25" i="3"/>
  <c r="F35" i="3" s="1"/>
  <c r="B23" i="3"/>
  <c r="B42" i="3" s="1"/>
  <c r="B61" i="3" s="1"/>
  <c r="B80" i="3" s="1"/>
  <c r="B99" i="3" s="1"/>
  <c r="B118" i="3" s="1"/>
  <c r="B137" i="3" s="1"/>
  <c r="AU21" i="3"/>
  <c r="AT21" i="3"/>
  <c r="AS21" i="3"/>
  <c r="AR21" i="3"/>
  <c r="AQ21" i="3"/>
  <c r="AP21" i="3"/>
  <c r="AO21" i="3"/>
  <c r="AN21" i="3"/>
  <c r="AM21" i="3"/>
  <c r="AL21" i="3"/>
  <c r="AU20" i="3"/>
  <c r="AT20" i="3"/>
  <c r="AS20" i="3"/>
  <c r="AR20" i="3"/>
  <c r="AQ20" i="3"/>
  <c r="AP20" i="3"/>
  <c r="AO20" i="3"/>
  <c r="AN20" i="3"/>
  <c r="AM20" i="3"/>
  <c r="AL20" i="3"/>
  <c r="AU19" i="3"/>
  <c r="AT19" i="3"/>
  <c r="AS19" i="3"/>
  <c r="AR19" i="3"/>
  <c r="AQ19" i="3"/>
  <c r="AP19" i="3"/>
  <c r="AO19" i="3"/>
  <c r="AN19" i="3"/>
  <c r="AM19" i="3"/>
  <c r="AL19" i="3"/>
  <c r="AU18" i="3"/>
  <c r="AT18" i="3"/>
  <c r="AS18" i="3"/>
  <c r="AR18" i="3"/>
  <c r="AQ18" i="3"/>
  <c r="AP18" i="3"/>
  <c r="AO18" i="3"/>
  <c r="AN18" i="3"/>
  <c r="AM18" i="3"/>
  <c r="AL18" i="3"/>
  <c r="AU17" i="3"/>
  <c r="AT17" i="3"/>
  <c r="AS17" i="3"/>
  <c r="AR17" i="3"/>
  <c r="AQ17" i="3"/>
  <c r="AP17" i="3"/>
  <c r="AO17" i="3"/>
  <c r="AN17" i="3"/>
  <c r="AM17" i="3"/>
  <c r="AW17" i="3" s="1"/>
  <c r="AL17" i="3"/>
  <c r="AU16" i="3"/>
  <c r="AT16" i="3"/>
  <c r="AS16" i="3"/>
  <c r="AR16" i="3"/>
  <c r="AQ16" i="3"/>
  <c r="AP16" i="3"/>
  <c r="AO16" i="3"/>
  <c r="AN16" i="3"/>
  <c r="AM16" i="3"/>
  <c r="AL16" i="3"/>
  <c r="M12" i="3"/>
  <c r="C12" i="3"/>
  <c r="M20" i="3" s="1"/>
  <c r="M10" i="3"/>
  <c r="C10" i="3"/>
  <c r="M18" i="3" s="1"/>
  <c r="M8" i="3"/>
  <c r="C8" i="3"/>
  <c r="M6" i="3"/>
  <c r="C6" i="3"/>
  <c r="M21" i="3" s="1"/>
  <c r="B2" i="3"/>
  <c r="B1" i="3"/>
  <c r="AW19" i="3" l="1"/>
  <c r="AV19" i="3"/>
  <c r="AJ19" i="3" s="1"/>
  <c r="AV154" i="3"/>
  <c r="AV135" i="3"/>
  <c r="AW135" i="3"/>
  <c r="AW116" i="3"/>
  <c r="AV97" i="3"/>
  <c r="AW97" i="3"/>
  <c r="AJ97" i="3" s="1"/>
  <c r="AV20" i="3"/>
  <c r="AJ20" i="3" s="1"/>
  <c r="AW20" i="3"/>
  <c r="AW18" i="3"/>
  <c r="AV18" i="3"/>
  <c r="AV134" i="3"/>
  <c r="AW134" i="3"/>
  <c r="AJ134" i="3" s="1"/>
  <c r="AV153" i="3"/>
  <c r="AW153" i="3"/>
  <c r="AW115" i="3"/>
  <c r="AV115" i="3"/>
  <c r="AV96" i="3"/>
  <c r="AJ96" i="3" s="1"/>
  <c r="AW96" i="3"/>
  <c r="AV78" i="3"/>
  <c r="AW78" i="3"/>
  <c r="AV40" i="3"/>
  <c r="AH40" i="3" s="1"/>
  <c r="AW40" i="3"/>
  <c r="AW58" i="3"/>
  <c r="AV58" i="3"/>
  <c r="AW21" i="3"/>
  <c r="AV21" i="3"/>
  <c r="AJ21" i="3" s="1"/>
  <c r="AV39" i="3"/>
  <c r="AW39" i="3"/>
  <c r="AV77" i="3"/>
  <c r="AW77" i="3"/>
  <c r="AW59" i="3"/>
  <c r="AV59" i="3"/>
  <c r="AW152" i="3"/>
  <c r="AV152" i="3"/>
  <c r="AV94" i="3"/>
  <c r="AW94" i="3"/>
  <c r="AV151" i="3"/>
  <c r="AW151" i="3"/>
  <c r="AV133" i="3"/>
  <c r="AW133" i="3"/>
  <c r="AV132" i="3"/>
  <c r="AW132" i="3"/>
  <c r="AV114" i="3"/>
  <c r="AW114" i="3"/>
  <c r="AW113" i="3"/>
  <c r="AV113" i="3"/>
  <c r="AW56" i="3"/>
  <c r="AV56" i="3"/>
  <c r="AW95" i="3"/>
  <c r="AV95" i="3"/>
  <c r="AJ95" i="3" s="1"/>
  <c r="AW57" i="3"/>
  <c r="AV57" i="3"/>
  <c r="AV76" i="3"/>
  <c r="AW76" i="3"/>
  <c r="AW75" i="3"/>
  <c r="AV75" i="3"/>
  <c r="AV38" i="3"/>
  <c r="AW38" i="3"/>
  <c r="AV37" i="3"/>
  <c r="AW37" i="3"/>
  <c r="AW16" i="3"/>
  <c r="AV16" i="3"/>
  <c r="AH16" i="3" s="1"/>
  <c r="AV149" i="3"/>
  <c r="AW149" i="3"/>
  <c r="AV112" i="3"/>
  <c r="AW112" i="3"/>
  <c r="AJ112" i="3" s="1"/>
  <c r="AV73" i="3"/>
  <c r="AW73" i="3"/>
  <c r="AV35" i="3"/>
  <c r="AW35" i="3"/>
  <c r="AV130" i="3"/>
  <c r="AW130" i="3"/>
  <c r="AW55" i="3"/>
  <c r="AJ55" i="3" s="1"/>
  <c r="AV55" i="3"/>
  <c r="AV131" i="3"/>
  <c r="AW131" i="3"/>
  <c r="AW92" i="3"/>
  <c r="AJ92" i="3" s="1"/>
  <c r="AW111" i="3"/>
  <c r="AV111" i="3"/>
  <c r="AW36" i="3"/>
  <c r="AV36" i="3"/>
  <c r="AV54" i="3"/>
  <c r="AW54" i="3"/>
  <c r="AW93" i="3"/>
  <c r="AV17" i="3"/>
  <c r="AH17" i="3" s="1"/>
  <c r="M37" i="3"/>
  <c r="M40" i="3"/>
  <c r="F18" i="3"/>
  <c r="F74" i="3"/>
  <c r="M76" i="3"/>
  <c r="M74" i="3"/>
  <c r="M135" i="3"/>
  <c r="F130" i="3"/>
  <c r="M36" i="3"/>
  <c r="M133" i="3"/>
  <c r="M75" i="3"/>
  <c r="F73" i="3"/>
  <c r="F131" i="3"/>
  <c r="F76" i="3"/>
  <c r="AH94" i="3"/>
  <c r="AJ75" i="3"/>
  <c r="AH75" i="3"/>
  <c r="AJ73" i="3"/>
  <c r="AH73" i="3"/>
  <c r="AJ115" i="3"/>
  <c r="AH115" i="3"/>
  <c r="AJ131" i="3"/>
  <c r="AH131" i="3"/>
  <c r="AJ150" i="3"/>
  <c r="AH150" i="3"/>
  <c r="AJ154" i="3"/>
  <c r="AH154" i="3"/>
  <c r="AJ59" i="3"/>
  <c r="AH59" i="3"/>
  <c r="M19" i="3"/>
  <c r="F20" i="3"/>
  <c r="F17" i="3"/>
  <c r="AJ114" i="3"/>
  <c r="AH114" i="3"/>
  <c r="AJ153" i="3"/>
  <c r="AH153" i="3"/>
  <c r="AH18" i="3"/>
  <c r="AJ18" i="3"/>
  <c r="AJ35" i="3"/>
  <c r="AH35" i="3"/>
  <c r="AJ37" i="3"/>
  <c r="AH37" i="3"/>
  <c r="AJ54" i="3"/>
  <c r="AH54" i="3"/>
  <c r="AJ57" i="3"/>
  <c r="AH57" i="3"/>
  <c r="AJ116" i="3"/>
  <c r="AH116" i="3"/>
  <c r="AH19" i="3"/>
  <c r="AJ58" i="3"/>
  <c r="AH58" i="3"/>
  <c r="AJ76" i="3"/>
  <c r="AH76" i="3"/>
  <c r="AJ36" i="3"/>
  <c r="AH36" i="3"/>
  <c r="AJ38" i="3"/>
  <c r="AH38" i="3"/>
  <c r="AJ74" i="3"/>
  <c r="AH74" i="3"/>
  <c r="AJ93" i="3"/>
  <c r="AH93" i="3"/>
  <c r="AJ113" i="3"/>
  <c r="AH113" i="3"/>
  <c r="AJ152" i="3"/>
  <c r="AJ56" i="3"/>
  <c r="AH56" i="3"/>
  <c r="M54" i="3"/>
  <c r="M55" i="3"/>
  <c r="M56" i="3"/>
  <c r="M57" i="3"/>
  <c r="M58" i="3"/>
  <c r="M59" i="3"/>
  <c r="F149" i="3"/>
  <c r="F150" i="3"/>
  <c r="F151" i="3"/>
  <c r="F152" i="3"/>
  <c r="F153" i="3"/>
  <c r="F154" i="3"/>
  <c r="F92" i="3"/>
  <c r="F93" i="3"/>
  <c r="F94" i="3"/>
  <c r="F95" i="3"/>
  <c r="F96" i="3"/>
  <c r="F97" i="3"/>
  <c r="M149" i="3"/>
  <c r="M150" i="3"/>
  <c r="F36" i="3"/>
  <c r="F37" i="3"/>
  <c r="F39" i="3"/>
  <c r="M92" i="3"/>
  <c r="M93" i="3"/>
  <c r="M35" i="3"/>
  <c r="F132" i="3"/>
  <c r="F135" i="3"/>
  <c r="F75" i="3"/>
  <c r="M130" i="3"/>
  <c r="M131" i="3"/>
  <c r="F16" i="3"/>
  <c r="F19" i="3"/>
  <c r="F21" i="3"/>
  <c r="M73" i="3"/>
  <c r="M16" i="3"/>
  <c r="M17" i="3"/>
  <c r="F111" i="3"/>
  <c r="F112" i="3"/>
  <c r="F113" i="3"/>
  <c r="F114" i="3"/>
  <c r="F115" i="3"/>
  <c r="F116" i="3"/>
  <c r="F54" i="3"/>
  <c r="F55" i="3"/>
  <c r="M111" i="3"/>
  <c r="M112" i="3"/>
  <c r="AJ135" i="3" l="1"/>
  <c r="AH135" i="3"/>
  <c r="P124" i="3" s="1"/>
  <c r="AH97" i="3"/>
  <c r="AH20" i="3"/>
  <c r="AH134" i="3"/>
  <c r="AH96" i="3"/>
  <c r="U88" i="3" s="1"/>
  <c r="AH78" i="3"/>
  <c r="AJ78" i="3"/>
  <c r="V63" i="3" s="1"/>
  <c r="AJ40" i="3"/>
  <c r="AH21" i="3"/>
  <c r="AJ39" i="3"/>
  <c r="S31" i="3" s="1"/>
  <c r="AH39" i="3"/>
  <c r="Y27" i="3" s="1"/>
  <c r="AH77" i="3"/>
  <c r="AJ77" i="3"/>
  <c r="AA65" i="3" s="1"/>
  <c r="AH152" i="3"/>
  <c r="AJ94" i="3"/>
  <c r="AJ151" i="3"/>
  <c r="Y143" i="3" s="1"/>
  <c r="Z144" i="3" s="1"/>
  <c r="AH151" i="3"/>
  <c r="AH133" i="3"/>
  <c r="R122" i="3" s="1"/>
  <c r="AD122" i="3" s="1"/>
  <c r="AJ133" i="3"/>
  <c r="U120" i="3" s="1"/>
  <c r="AH132" i="3"/>
  <c r="AJ132" i="3"/>
  <c r="X126" i="3" s="1"/>
  <c r="AH95" i="3"/>
  <c r="S82" i="3" s="1"/>
  <c r="AJ16" i="3"/>
  <c r="AA6" i="3" s="1"/>
  <c r="AJ149" i="3"/>
  <c r="AH149" i="3"/>
  <c r="R145" i="3" s="1"/>
  <c r="AH112" i="3"/>
  <c r="U105" i="3" s="1"/>
  <c r="AJ130" i="3"/>
  <c r="AH130" i="3"/>
  <c r="Y120" i="3" s="1"/>
  <c r="AH55" i="3"/>
  <c r="U48" i="3" s="1"/>
  <c r="AH92" i="3"/>
  <c r="Y82" i="3" s="1"/>
  <c r="AH111" i="3"/>
  <c r="Y101" i="3" s="1"/>
  <c r="AJ111" i="3"/>
  <c r="P107" i="3" s="1"/>
  <c r="AJ17" i="3"/>
  <c r="X8" i="3" s="1"/>
  <c r="U12" i="3"/>
  <c r="Y8" i="3"/>
  <c r="R8" i="3"/>
  <c r="S6" i="3"/>
  <c r="AA122" i="3"/>
  <c r="S126" i="3"/>
  <c r="S145" i="3"/>
  <c r="AA141" i="3"/>
  <c r="R126" i="3"/>
  <c r="U124" i="3"/>
  <c r="V122" i="3"/>
  <c r="W123" i="3" s="1"/>
  <c r="Y63" i="3"/>
  <c r="R69" i="3"/>
  <c r="AA86" i="3"/>
  <c r="V88" i="3"/>
  <c r="S12" i="3"/>
  <c r="AA8" i="3"/>
  <c r="R86" i="3"/>
  <c r="V82" i="3"/>
  <c r="X27" i="3"/>
  <c r="S29" i="3"/>
  <c r="T30" i="3" s="1"/>
  <c r="X103" i="3"/>
  <c r="S105" i="3"/>
  <c r="X31" i="3"/>
  <c r="Y29" i="3"/>
  <c r="R141" i="3"/>
  <c r="S139" i="3"/>
  <c r="U86" i="3"/>
  <c r="V84" i="3"/>
  <c r="P12" i="3"/>
  <c r="V145" i="3"/>
  <c r="AA143" i="3"/>
  <c r="R46" i="3"/>
  <c r="S44" i="3"/>
  <c r="R31" i="3"/>
  <c r="Y25" i="3"/>
  <c r="R103" i="3"/>
  <c r="S101" i="3"/>
  <c r="P126" i="3"/>
  <c r="AA120" i="3"/>
  <c r="X122" i="3"/>
  <c r="S124" i="3"/>
  <c r="P69" i="3"/>
  <c r="AA63" i="3"/>
  <c r="X88" i="3"/>
  <c r="Y86" i="3"/>
  <c r="U139" i="3"/>
  <c r="P141" i="3"/>
  <c r="S86" i="3"/>
  <c r="T87" i="3" s="1"/>
  <c r="X84" i="3"/>
  <c r="R12" i="3"/>
  <c r="Y6" i="3"/>
  <c r="S88" i="3"/>
  <c r="AA84" i="3"/>
  <c r="U44" i="3"/>
  <c r="P46" i="3"/>
  <c r="P31" i="3"/>
  <c r="AA25" i="3"/>
  <c r="U101" i="3"/>
  <c r="P103" i="3"/>
  <c r="P48" i="3"/>
  <c r="X44" i="3"/>
  <c r="Y103" i="3"/>
  <c r="U107" i="3"/>
  <c r="AA67" i="3"/>
  <c r="V69" i="3"/>
  <c r="R65" i="3"/>
  <c r="S63" i="3"/>
  <c r="R50" i="3"/>
  <c r="Y44" i="3"/>
  <c r="Y65" i="3"/>
  <c r="U69" i="3"/>
  <c r="V44" i="3"/>
  <c r="R48" i="3"/>
  <c r="S107" i="3"/>
  <c r="AA103" i="3"/>
  <c r="X69" i="3"/>
  <c r="Y67" i="3"/>
  <c r="X120" i="3"/>
  <c r="U67" i="3"/>
  <c r="V65" i="3"/>
  <c r="AA124" i="3"/>
  <c r="V126" i="3"/>
  <c r="X12" i="3"/>
  <c r="Y10" i="3"/>
  <c r="V120" i="3"/>
  <c r="R124" i="3"/>
  <c r="X65" i="3"/>
  <c r="S67" i="3"/>
  <c r="U63" i="3"/>
  <c r="P65" i="3"/>
  <c r="P88" i="3"/>
  <c r="AA82" i="3"/>
  <c r="P50" i="3"/>
  <c r="AA44" i="3"/>
  <c r="AA10" i="3"/>
  <c r="V12" i="3"/>
  <c r="P143" i="3"/>
  <c r="X139" i="3"/>
  <c r="V50" i="3"/>
  <c r="AA48" i="3"/>
  <c r="AA105" i="3"/>
  <c r="V107" i="3"/>
  <c r="W108" i="3" s="1"/>
  <c r="R27" i="3"/>
  <c r="S25" i="3"/>
  <c r="U50" i="3"/>
  <c r="Y46" i="3"/>
  <c r="X101" i="3"/>
  <c r="P105" i="3"/>
  <c r="X63" i="3"/>
  <c r="P67" i="3"/>
  <c r="P29" i="3"/>
  <c r="X25" i="3"/>
  <c r="V6" i="3"/>
  <c r="R10" i="3"/>
  <c r="R143" i="3"/>
  <c r="V139" i="3"/>
  <c r="P145" i="3"/>
  <c r="AA139" i="3"/>
  <c r="U10" i="3"/>
  <c r="V8" i="3"/>
  <c r="X50" i="3"/>
  <c r="Y48" i="3"/>
  <c r="X107" i="3"/>
  <c r="Y105" i="3"/>
  <c r="P27" i="3"/>
  <c r="U25" i="3"/>
  <c r="S50" i="3"/>
  <c r="AA46" i="3"/>
  <c r="V101" i="3"/>
  <c r="R105" i="3"/>
  <c r="R29" i="3"/>
  <c r="V25" i="3"/>
  <c r="P10" i="3"/>
  <c r="X6" i="3"/>
  <c r="U143" i="3"/>
  <c r="V141" i="3"/>
  <c r="W142" i="3" s="1"/>
  <c r="P86" i="3"/>
  <c r="X82" i="3"/>
  <c r="U29" i="3"/>
  <c r="V27" i="3"/>
  <c r="U6" i="3"/>
  <c r="P8" i="3"/>
  <c r="Y122" i="3"/>
  <c r="Z123" i="3" s="1"/>
  <c r="U126" i="3"/>
  <c r="AA29" i="3"/>
  <c r="V31" i="3"/>
  <c r="U145" i="3"/>
  <c r="Y141" i="3"/>
  <c r="S143" i="3"/>
  <c r="X141" i="3"/>
  <c r="P84" i="3"/>
  <c r="U82" i="3"/>
  <c r="X46" i="3"/>
  <c r="S48" i="3"/>
  <c r="W140" i="3" l="1"/>
  <c r="W102" i="3"/>
  <c r="T13" i="3"/>
  <c r="Z11" i="3"/>
  <c r="Z142" i="3"/>
  <c r="Y84" i="3"/>
  <c r="AB84" i="3" s="1"/>
  <c r="T89" i="3"/>
  <c r="R67" i="3"/>
  <c r="Q68" i="3" s="1"/>
  <c r="W64" i="3"/>
  <c r="W26" i="3"/>
  <c r="T51" i="3"/>
  <c r="U31" i="3"/>
  <c r="AA27" i="3"/>
  <c r="S69" i="3"/>
  <c r="AB69" i="3" s="1"/>
  <c r="T70" i="3"/>
  <c r="AD69" i="3"/>
  <c r="Z87" i="3"/>
  <c r="X145" i="3"/>
  <c r="S120" i="3"/>
  <c r="AB120" i="3" s="1"/>
  <c r="P122" i="3"/>
  <c r="AB122" i="3" s="1"/>
  <c r="Y124" i="3"/>
  <c r="Z125" i="3" s="1"/>
  <c r="Z106" i="3"/>
  <c r="Z49" i="3"/>
  <c r="R84" i="3"/>
  <c r="Z68" i="3"/>
  <c r="Z30" i="3"/>
  <c r="W32" i="3"/>
  <c r="Z7" i="3"/>
  <c r="Y139" i="3"/>
  <c r="V103" i="3"/>
  <c r="W104" i="3" s="1"/>
  <c r="AD105" i="3"/>
  <c r="Z64" i="3"/>
  <c r="AD25" i="3"/>
  <c r="V46" i="3"/>
  <c r="W47" i="3" s="1"/>
  <c r="AD124" i="3"/>
  <c r="R88" i="3"/>
  <c r="AD82" i="3"/>
  <c r="AD65" i="3"/>
  <c r="T68" i="3"/>
  <c r="W66" i="3"/>
  <c r="R107" i="3"/>
  <c r="AA101" i="3"/>
  <c r="AD101" i="3" s="1"/>
  <c r="W28" i="3"/>
  <c r="AD141" i="3"/>
  <c r="AD143" i="3"/>
  <c r="AD86" i="3"/>
  <c r="AD8" i="3"/>
  <c r="W9" i="3"/>
  <c r="AD10" i="3"/>
  <c r="S10" i="3"/>
  <c r="T11" i="3" s="1"/>
  <c r="Q87" i="3"/>
  <c r="AB86" i="3"/>
  <c r="Q144" i="3"/>
  <c r="AB143" i="3"/>
  <c r="W45" i="3"/>
  <c r="Q104" i="3"/>
  <c r="Z9" i="3"/>
  <c r="T49" i="3"/>
  <c r="Q9" i="3"/>
  <c r="AB8" i="3"/>
  <c r="AB25" i="3"/>
  <c r="T26" i="3"/>
  <c r="Z140" i="3"/>
  <c r="W13" i="3"/>
  <c r="AB65" i="3"/>
  <c r="Q66" i="3"/>
  <c r="W127" i="3"/>
  <c r="Z45" i="3"/>
  <c r="W70" i="3"/>
  <c r="Z26" i="3"/>
  <c r="AB12" i="3"/>
  <c r="Q13" i="3"/>
  <c r="T106" i="3"/>
  <c r="W89" i="3"/>
  <c r="Q106" i="3"/>
  <c r="AB105" i="3"/>
  <c r="Z47" i="3"/>
  <c r="T102" i="3"/>
  <c r="AB101" i="3"/>
  <c r="Z121" i="3"/>
  <c r="T144" i="3"/>
  <c r="AD6" i="3"/>
  <c r="AD29" i="3"/>
  <c r="AB27" i="3"/>
  <c r="Q28" i="3"/>
  <c r="Q146" i="3"/>
  <c r="AB145" i="3"/>
  <c r="AB29" i="3"/>
  <c r="Q30" i="3"/>
  <c r="AE29" i="3" s="1"/>
  <c r="AD27" i="3"/>
  <c r="AD145" i="3"/>
  <c r="AD63" i="3"/>
  <c r="AD50" i="3"/>
  <c r="Q32" i="3"/>
  <c r="AB31" i="3"/>
  <c r="AD12" i="3"/>
  <c r="Q70" i="3"/>
  <c r="AD31" i="3"/>
  <c r="T146" i="3"/>
  <c r="AB82" i="3"/>
  <c r="T83" i="3"/>
  <c r="Z102" i="3"/>
  <c r="AB67" i="3"/>
  <c r="Z83" i="3"/>
  <c r="Q47" i="3"/>
  <c r="AB46" i="3"/>
  <c r="T125" i="3"/>
  <c r="T45" i="3"/>
  <c r="AB44" i="3"/>
  <c r="W85" i="3"/>
  <c r="T127" i="3"/>
  <c r="AD120" i="3"/>
  <c r="AD84" i="3"/>
  <c r="AB107" i="3"/>
  <c r="Q108" i="3"/>
  <c r="AD107" i="3"/>
  <c r="Q51" i="3"/>
  <c r="AB50" i="3"/>
  <c r="T108" i="3"/>
  <c r="AD88" i="3"/>
  <c r="Z104" i="3"/>
  <c r="AD44" i="3"/>
  <c r="AD46" i="3"/>
  <c r="AD48" i="3"/>
  <c r="Q142" i="3"/>
  <c r="AE141" i="3" s="1"/>
  <c r="AB141" i="3"/>
  <c r="Z85" i="3"/>
  <c r="AB139" i="3"/>
  <c r="T140" i="3"/>
  <c r="W83" i="3"/>
  <c r="T7" i="3"/>
  <c r="AB6" i="3"/>
  <c r="W121" i="3"/>
  <c r="Q49" i="3"/>
  <c r="AE48" i="3" s="1"/>
  <c r="AB48" i="3"/>
  <c r="W51" i="3"/>
  <c r="T64" i="3"/>
  <c r="AB63" i="3"/>
  <c r="Q85" i="3"/>
  <c r="Q89" i="3"/>
  <c r="AB88" i="3"/>
  <c r="AB124" i="3"/>
  <c r="Q125" i="3"/>
  <c r="AD139" i="3"/>
  <c r="AB126" i="3"/>
  <c r="Q127" i="3"/>
  <c r="Q11" i="3"/>
  <c r="W7" i="3"/>
  <c r="T32" i="3"/>
  <c r="Z66" i="3"/>
  <c r="Z28" i="3"/>
  <c r="AD103" i="3"/>
  <c r="W146" i="3"/>
  <c r="AD126" i="3"/>
  <c r="AE8" i="3" l="1"/>
  <c r="AE12" i="3"/>
  <c r="AD67" i="3"/>
  <c r="AE46" i="3"/>
  <c r="AE86" i="3"/>
  <c r="T121" i="3"/>
  <c r="AE120" i="3" s="1"/>
  <c r="Q123" i="3"/>
  <c r="AE122" i="3" s="1"/>
  <c r="AE139" i="3"/>
  <c r="AB103" i="3"/>
  <c r="AE105" i="3"/>
  <c r="AE63" i="3"/>
  <c r="AE124" i="3"/>
  <c r="AE67" i="3"/>
  <c r="AE101" i="3"/>
  <c r="AE143" i="3"/>
  <c r="AB10" i="3"/>
  <c r="AE10" i="3"/>
  <c r="AE84" i="3"/>
  <c r="AE44" i="3"/>
  <c r="AH44" i="3" s="1"/>
  <c r="AE126" i="3"/>
  <c r="AE6" i="3"/>
  <c r="AE107" i="3"/>
  <c r="AE88" i="3"/>
  <c r="AE50" i="3"/>
  <c r="AE82" i="3"/>
  <c r="AE31" i="3"/>
  <c r="AE145" i="3"/>
  <c r="AE25" i="3"/>
  <c r="AE27" i="3"/>
  <c r="AE103" i="3"/>
  <c r="AE69" i="3"/>
  <c r="AE65" i="3"/>
  <c r="AH103" i="3" l="1"/>
  <c r="AH6" i="3"/>
  <c r="AH84" i="3"/>
  <c r="AH139" i="3"/>
  <c r="AH120" i="3"/>
  <c r="AH126" i="3"/>
  <c r="AH105" i="3"/>
  <c r="AH82" i="3"/>
  <c r="AH50" i="3"/>
  <c r="AH48" i="3"/>
  <c r="AH46" i="3"/>
  <c r="AH63" i="3"/>
  <c r="AH69" i="3"/>
  <c r="AH31" i="3"/>
  <c r="AH12" i="3"/>
  <c r="AH10" i="3"/>
  <c r="AH145" i="3"/>
  <c r="AH143" i="3"/>
  <c r="AH107" i="3"/>
  <c r="AH65" i="3"/>
  <c r="AH25" i="3"/>
  <c r="AH27" i="3"/>
  <c r="AH124" i="3"/>
  <c r="AH122" i="3"/>
  <c r="AH88" i="3"/>
  <c r="AH67" i="3"/>
  <c r="AH101" i="3"/>
  <c r="AH29" i="3"/>
  <c r="AH141" i="3"/>
  <c r="AH86" i="3"/>
  <c r="AH8" i="3"/>
</calcChain>
</file>

<file path=xl/sharedStrings.xml><?xml version="1.0" encoding="utf-8"?>
<sst xmlns="http://schemas.openxmlformats.org/spreadsheetml/2006/main" count="3757" uniqueCount="282">
  <si>
    <t>NAZIV TEKMOVANJA</t>
  </si>
  <si>
    <t>cmpcat</t>
  </si>
  <si>
    <t>Q</t>
  </si>
  <si>
    <t>maxgroup</t>
  </si>
  <si>
    <t>maxsets</t>
  </si>
  <si>
    <t>progress</t>
  </si>
  <si>
    <t>KATEGORIJA:</t>
  </si>
  <si>
    <t>U13 DEČKI</t>
  </si>
  <si>
    <t>v.2013-1</t>
  </si>
  <si>
    <t>cmptype</t>
  </si>
  <si>
    <t>F</t>
  </si>
  <si>
    <t>model</t>
  </si>
  <si>
    <t>maxsets1</t>
  </si>
  <si>
    <t>maxsets2</t>
  </si>
  <si>
    <t>part2</t>
  </si>
  <si>
    <t>seeds</t>
  </si>
  <si>
    <t>ID</t>
  </si>
  <si>
    <t>Lestvica</t>
  </si>
  <si>
    <t>Nosilec</t>
  </si>
  <si>
    <t>Ime in Priimek</t>
  </si>
  <si>
    <t>Klub</t>
  </si>
  <si>
    <t>Oznaka</t>
  </si>
  <si>
    <t>Opis</t>
  </si>
  <si>
    <t>T</t>
  </si>
  <si>
    <t>groups</t>
  </si>
  <si>
    <t>DRLJAČA SVEN</t>
  </si>
  <si>
    <t>B2</t>
  </si>
  <si>
    <t>OKLEŠČEN JAN</t>
  </si>
  <si>
    <t>KRKA</t>
  </si>
  <si>
    <t>C</t>
  </si>
  <si>
    <t>DJURAŠINOVIČ ENEJ</t>
  </si>
  <si>
    <t>LOG</t>
  </si>
  <si>
    <t>PLANTARIČ GABER</t>
  </si>
  <si>
    <t>ILI</t>
  </si>
  <si>
    <t>Ne spreminjaj in ne briši teh podatkov!</t>
  </si>
  <si>
    <t>BOBIČ ŽAN</t>
  </si>
  <si>
    <t>ŠD SU</t>
  </si>
  <si>
    <t>KETLER SVIT</t>
  </si>
  <si>
    <t>GORENC DEL AMO SAMO</t>
  </si>
  <si>
    <t>FRESKAR MARCEL</t>
  </si>
  <si>
    <t>STRLE OLIVER</t>
  </si>
  <si>
    <t>MALBAŠIČ POLJAK ADRIAN</t>
  </si>
  <si>
    <t>REŽEK ŽIGA</t>
  </si>
  <si>
    <t>KADUNC IZIDOR</t>
  </si>
  <si>
    <t>ŠENTJOŠT</t>
  </si>
  <si>
    <t>LUKANČIČ ŽAN</t>
  </si>
  <si>
    <t>KAVČIČ IGNACIJ</t>
  </si>
  <si>
    <t>ČASAR TEVŽ</t>
  </si>
  <si>
    <t>MEN</t>
  </si>
  <si>
    <t>KNIFIC TERŽAN TIMOTEJ</t>
  </si>
  <si>
    <t>SOMRAK ERAZEM</t>
  </si>
  <si>
    <t>BOŽIČ VID</t>
  </si>
  <si>
    <t>TREBNJE</t>
  </si>
  <si>
    <t>ZORČIČ ANDRAŽ</t>
  </si>
  <si>
    <t>DOBOVA</t>
  </si>
  <si>
    <t>BORAK ČRT</t>
  </si>
  <si>
    <t>VES</t>
  </si>
  <si>
    <t>ŽIVEC ARNE</t>
  </si>
  <si>
    <t>PRE</t>
  </si>
  <si>
    <t>BAHOR MIHA</t>
  </si>
  <si>
    <t>ZAJC TINE</t>
  </si>
  <si>
    <t>LUKAN ERIK</t>
  </si>
  <si>
    <t>KOŽELJ NEJC</t>
  </si>
  <si>
    <t>ŠENTJERNEJ</t>
  </si>
  <si>
    <t>NOVAK ALJAŽ</t>
  </si>
  <si>
    <t>MILENKOVIČ MAKSIMILJAN</t>
  </si>
  <si>
    <t>PIRNAT URH</t>
  </si>
  <si>
    <t>TAŠKAR LOVRO</t>
  </si>
  <si>
    <t>RAK</t>
  </si>
  <si>
    <t>HONG YU LIU</t>
  </si>
  <si>
    <t>BERGANT ADAM</t>
  </si>
  <si>
    <t>DEL COSTA SAMUEL</t>
  </si>
  <si>
    <t>X</t>
  </si>
  <si>
    <t>/</t>
  </si>
  <si>
    <t>Prosto mesto (NE BRIŠI!)</t>
  </si>
  <si>
    <t>Skupina -- Group</t>
  </si>
  <si>
    <t>Nizi</t>
  </si>
  <si>
    <t>Točke</t>
  </si>
  <si>
    <t>Mesto</t>
  </si>
  <si>
    <t>.</t>
  </si>
  <si>
    <t>Rezultat</t>
  </si>
  <si>
    <t>1. Krog</t>
  </si>
  <si>
    <t>1 - 4</t>
  </si>
  <si>
    <t>:</t>
  </si>
  <si>
    <t>2 - 3</t>
  </si>
  <si>
    <t>2. Krog</t>
  </si>
  <si>
    <t>4 - 3</t>
  </si>
  <si>
    <t>1 - 2</t>
  </si>
  <si>
    <t>3.Krog</t>
  </si>
  <si>
    <t>2 - 4</t>
  </si>
  <si>
    <t>3 - 1</t>
  </si>
  <si>
    <t>Vnos št.</t>
  </si>
  <si>
    <t>A1</t>
  </si>
  <si>
    <t>1.</t>
  </si>
  <si>
    <t>G2</t>
  </si>
  <si>
    <t>H1</t>
  </si>
  <si>
    <t>5.-8.</t>
  </si>
  <si>
    <t>E1</t>
  </si>
  <si>
    <t>C2</t>
  </si>
  <si>
    <t>F2</t>
  </si>
  <si>
    <t>D1</t>
  </si>
  <si>
    <t>3.-4.</t>
  </si>
  <si>
    <t>C1</t>
  </si>
  <si>
    <t>E2</t>
  </si>
  <si>
    <t>D2</t>
  </si>
  <si>
    <t>F1</t>
  </si>
  <si>
    <t>G1</t>
  </si>
  <si>
    <t>A2</t>
  </si>
  <si>
    <t>H2</t>
  </si>
  <si>
    <t>B1</t>
  </si>
  <si>
    <t>2.</t>
  </si>
  <si>
    <t>U13 DEKLICE</t>
  </si>
  <si>
    <t>STOJKO EMA</t>
  </si>
  <si>
    <t>PLANINŠEK RENEJA</t>
  </si>
  <si>
    <t>MAZNIK MAJA</t>
  </si>
  <si>
    <t>NOVAK NEŽA</t>
  </si>
  <si>
    <t>KOŠIR RENEE</t>
  </si>
  <si>
    <t>VIRANT MAŠA</t>
  </si>
  <si>
    <t>GRUBAR EVA</t>
  </si>
  <si>
    <t>MARKELJ VITA</t>
  </si>
  <si>
    <t>MARKOVIČ SVETLANA</t>
  </si>
  <si>
    <t>LOGAR LAURA</t>
  </si>
  <si>
    <t>SIMONČIČ SARA</t>
  </si>
  <si>
    <t>ŠOLAR MAŠA</t>
  </si>
  <si>
    <t>MALIČ KEJA</t>
  </si>
  <si>
    <t>NOVAK ŽANA</t>
  </si>
  <si>
    <t>KALUŽA EMA</t>
  </si>
  <si>
    <t>GNEZDA ULA</t>
  </si>
  <si>
    <t>LEVIČNIK INJA</t>
  </si>
  <si>
    <t>BRULC ZOJA</t>
  </si>
  <si>
    <t>4 - 5</t>
  </si>
  <si>
    <t>5 - 3</t>
  </si>
  <si>
    <t>4.Krog</t>
  </si>
  <si>
    <t>2 - 5</t>
  </si>
  <si>
    <t>3 - 4</t>
  </si>
  <si>
    <t>5.Krog</t>
  </si>
  <si>
    <t>4 - 2</t>
  </si>
  <si>
    <t>5 - 1</t>
  </si>
  <si>
    <t>U15 DEČKI</t>
  </si>
  <si>
    <t>MAČEK MAKS</t>
  </si>
  <si>
    <t>URIKH DENIS</t>
  </si>
  <si>
    <t>MIHELIČ ŽIGA</t>
  </si>
  <si>
    <t>NADRIH JAKOB</t>
  </si>
  <si>
    <t>TIRAN LOVRO</t>
  </si>
  <si>
    <t>BOZJA ANŽLOVAR SVIT</t>
  </si>
  <si>
    <t xml:space="preserve">ZRNIČ JAVID </t>
  </si>
  <si>
    <t xml:space="preserve">MALIC TIJAN </t>
  </si>
  <si>
    <t xml:space="preserve">LEVIČNIK LEON </t>
  </si>
  <si>
    <t>ILIRIJA</t>
  </si>
  <si>
    <t xml:space="preserve">OVSENIK ERŽEN TEVŽ </t>
  </si>
  <si>
    <t xml:space="preserve">GODEC MATEJ JAKOB </t>
  </si>
  <si>
    <t xml:space="preserve">KOŠIR LUKAS </t>
  </si>
  <si>
    <t xml:space="preserve">ZAJC ROK </t>
  </si>
  <si>
    <t xml:space="preserve">JUSTIN LOVRO </t>
  </si>
  <si>
    <t xml:space="preserve">ROGELJ AŽBE </t>
  </si>
  <si>
    <t xml:space="preserve">SREBRNJAK JAKA </t>
  </si>
  <si>
    <t xml:space="preserve">ADAM TILEN </t>
  </si>
  <si>
    <t>LJUBNO</t>
  </si>
  <si>
    <t xml:space="preserve">ŠTIFTAR KRISTJAN </t>
  </si>
  <si>
    <t>MENGEŠ</t>
  </si>
  <si>
    <t xml:space="preserve">RUS TIM </t>
  </si>
  <si>
    <t xml:space="preserve">LESKOVEC MAKS </t>
  </si>
  <si>
    <t xml:space="preserve">DOLENC NIKOLA </t>
  </si>
  <si>
    <t xml:space="preserve">MALENŠEK NEJC </t>
  </si>
  <si>
    <t xml:space="preserve">TUTTA TIBOR </t>
  </si>
  <si>
    <t xml:space="preserve">ROVTAR TIBOR </t>
  </si>
  <si>
    <t xml:space="preserve">MILADINOVIČ MAKS </t>
  </si>
  <si>
    <t xml:space="preserve">ADAM DOMEN </t>
  </si>
  <si>
    <t xml:space="preserve">ŠKERBEC GAL </t>
  </si>
  <si>
    <t xml:space="preserve">POVŠE JAKOB </t>
  </si>
  <si>
    <t>U15 DEKLICE</t>
  </si>
  <si>
    <t>KOŠIR NEJA</t>
  </si>
  <si>
    <t>GLAVAN KAJA</t>
  </si>
  <si>
    <t>LUKANČIČ HANA</t>
  </si>
  <si>
    <t>DRLJAČA KAJA</t>
  </si>
  <si>
    <t>GRUBAR JULIJA</t>
  </si>
  <si>
    <t>KRHLIKAR LANA</t>
  </si>
  <si>
    <t>LONČAR VIDA</t>
  </si>
  <si>
    <t>RUS TJAŠA</t>
  </si>
  <si>
    <t>OBRANOVIČ KOVŠCA</t>
  </si>
  <si>
    <t>TURK NIKA</t>
  </si>
  <si>
    <t>ŠESEK TARA</t>
  </si>
  <si>
    <t>x</t>
  </si>
  <si>
    <t>U19 DEČKI</t>
  </si>
  <si>
    <t>KAZIĆ EDO</t>
  </si>
  <si>
    <t>JES</t>
  </si>
  <si>
    <t>FRANKO TRISTAN</t>
  </si>
  <si>
    <t>LIN RUI QI</t>
  </si>
  <si>
    <t>SKUBIC MATIC</t>
  </si>
  <si>
    <t>VRH</t>
  </si>
  <si>
    <t>PETROVČIČ TJAŠ</t>
  </si>
  <si>
    <t>HORVAT JAKOB</t>
  </si>
  <si>
    <t>BREGAR ANŽE</t>
  </si>
  <si>
    <t>SMEJ LUKA</t>
  </si>
  <si>
    <t>SIMONČIČ ŽAN</t>
  </si>
  <si>
    <t>JELNIKAR TIM</t>
  </si>
  <si>
    <t>JARC TILEN</t>
  </si>
  <si>
    <t>ŠMON TILEN</t>
  </si>
  <si>
    <t>ŠIRAJ BRIN</t>
  </si>
  <si>
    <t>KOREN MIHA</t>
  </si>
  <si>
    <t>GLAVAN GAŠPER</t>
  </si>
  <si>
    <t>HOJNIK ANEJ</t>
  </si>
  <si>
    <t>SKUPINA - A</t>
  </si>
  <si>
    <t>3.</t>
  </si>
  <si>
    <t>4.</t>
  </si>
  <si>
    <t>5.</t>
  </si>
  <si>
    <t>ŽNIDARŠIČ LARA</t>
  </si>
  <si>
    <t>LIVNJAK ALEKSANDRA</t>
  </si>
  <si>
    <t>OVSENIK ERŽEN TAJA</t>
  </si>
  <si>
    <t>ORAŽEM LUČKA</t>
  </si>
  <si>
    <t>STOJAKOVIČ PIA</t>
  </si>
  <si>
    <t>U7 Dečki</t>
  </si>
  <si>
    <t>+ / -</t>
  </si>
  <si>
    <t xml:space="preserve">DJEKIČ ALEKSANDER </t>
  </si>
  <si>
    <t xml:space="preserve">TRUDEN LIAM </t>
  </si>
  <si>
    <t xml:space="preserve">SEKULIČ DAVID </t>
  </si>
  <si>
    <t>VESNA</t>
  </si>
  <si>
    <t xml:space="preserve">KRENKER SAMO  </t>
  </si>
  <si>
    <t>U9 DEČKI</t>
  </si>
  <si>
    <t xml:space="preserve">PREVALJŠEK BENJAMIN </t>
  </si>
  <si>
    <t xml:space="preserve">ZAKRAJŠEK ANEJ </t>
  </si>
  <si>
    <t>RAKEK</t>
  </si>
  <si>
    <t xml:space="preserve">ŠTRUKELJ ŽIGA </t>
  </si>
  <si>
    <t xml:space="preserve">PETROVIČIČ ANŽE </t>
  </si>
  <si>
    <t xml:space="preserve">RUS DAVID </t>
  </si>
  <si>
    <t xml:space="preserve">VONČINA HINKO </t>
  </si>
  <si>
    <t xml:space="preserve">KOŠIR VITO </t>
  </si>
  <si>
    <t xml:space="preserve">KAVČIČ ADAM </t>
  </si>
  <si>
    <t xml:space="preserve">SAMOTORČAN ŽAN </t>
  </si>
  <si>
    <t xml:space="preserve">PETAN OŽBEJ </t>
  </si>
  <si>
    <t>U9 - Deklice</t>
  </si>
  <si>
    <t xml:space="preserve">PETROVČIČ VITA </t>
  </si>
  <si>
    <t xml:space="preserve">KOŠIR RUBI </t>
  </si>
  <si>
    <t>KAVČIČ MIRJAM</t>
  </si>
  <si>
    <t xml:space="preserve"> ŠENTJOŠT</t>
  </si>
  <si>
    <t xml:space="preserve">MALIĆ ANJA </t>
  </si>
  <si>
    <t>SMREKAR MIA</t>
  </si>
  <si>
    <t>U11 DEČKI</t>
  </si>
  <si>
    <t>TIRAN ERAZEM</t>
  </si>
  <si>
    <t>TRAMTE JAKA</t>
  </si>
  <si>
    <t>KUSIČ DOMINIK</t>
  </si>
  <si>
    <t>KILIBARDA STEFAN</t>
  </si>
  <si>
    <t>KOŠIR MAJ</t>
  </si>
  <si>
    <t>JAMŠEK JAKOB</t>
  </si>
  <si>
    <t>ŠUŠMELJ TOMAŽ</t>
  </si>
  <si>
    <t>PLANINŠEK MARSEL</t>
  </si>
  <si>
    <t>TRČEK RUBEN</t>
  </si>
  <si>
    <t>LIKOZAR ŽIGA</t>
  </si>
  <si>
    <t>BOŽIČ ANŽE</t>
  </si>
  <si>
    <t>ZAJC LOVRO</t>
  </si>
  <si>
    <t>KASTELEC MARK</t>
  </si>
  <si>
    <t>RAKUN TINE</t>
  </si>
  <si>
    <t>HROVATIČ SERGEJ</t>
  </si>
  <si>
    <t>METLJAK ERAZEM</t>
  </si>
  <si>
    <t>OBID ALJAŽ</t>
  </si>
  <si>
    <t>KAZIĆ LEO</t>
  </si>
  <si>
    <t>UHAN TIM</t>
  </si>
  <si>
    <t>VONČINA ALEKS</t>
  </si>
  <si>
    <t>KOLENC JANEZ</t>
  </si>
  <si>
    <t>HORVAT PETER</t>
  </si>
  <si>
    <t>ECSY SAMUEL</t>
  </si>
  <si>
    <t>KOŠIR NIKO</t>
  </si>
  <si>
    <t>KASTELIC LUKA</t>
  </si>
  <si>
    <t>5.-6.</t>
  </si>
  <si>
    <t>U11 Deklice</t>
  </si>
  <si>
    <t>SKUPINA - B</t>
  </si>
  <si>
    <t>RUS INJA</t>
  </si>
  <si>
    <t xml:space="preserve">BERIČ ELENA </t>
  </si>
  <si>
    <t>TAŠKAR KLARA</t>
  </si>
  <si>
    <t>PAČAVRA LAZARELA</t>
  </si>
  <si>
    <t>3/0</t>
  </si>
  <si>
    <t>3:0</t>
  </si>
  <si>
    <t>0:3</t>
  </si>
  <si>
    <t>3:1</t>
  </si>
  <si>
    <t>3/1</t>
  </si>
  <si>
    <t>1/3</t>
  </si>
  <si>
    <t>2/3</t>
  </si>
  <si>
    <t>0/3</t>
  </si>
  <si>
    <t>2:3</t>
  </si>
  <si>
    <t>3:2</t>
  </si>
  <si>
    <t>1:3</t>
  </si>
  <si>
    <t>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</si>
</sst>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b/>
      <sz val="10"/>
      <color theme="0" tint="-0.249977111117893"/>
      <name val="Arial"/>
      <family val="2"/>
      <charset val="238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4"/>
      <name val="Arial"/>
      <family val="2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theme="0" tint="-0.499984740745262"/>
      <name val="Arial"/>
      <family val="2"/>
      <charset val="238"/>
    </font>
    <font>
      <b/>
      <i/>
      <sz val="10"/>
      <color rgb="FFC0000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4"/>
      <name val="Arial"/>
      <family val="2"/>
      <charset val="238"/>
    </font>
    <font>
      <sz val="9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6"/>
      <name val="Arial"/>
      <family val="2"/>
    </font>
    <font>
      <b/>
      <sz val="9"/>
      <color indexed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9"/>
      <color rgb="FF4F81BD"/>
      <name val="Arial"/>
      <family val="2"/>
      <charset val="238"/>
    </font>
    <font>
      <sz val="9"/>
      <color rgb="FFFFFFFF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6"/>
      <color indexed="9"/>
      <name val="Arial"/>
      <family val="2"/>
      <charset val="238"/>
    </font>
    <font>
      <sz val="10"/>
      <color indexed="8"/>
      <name val="Arial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indexed="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14" fillId="0" borderId="0"/>
    <xf numFmtId="0" fontId="45" fillId="0" borderId="0"/>
    <xf numFmtId="0" fontId="48" fillId="0" borderId="0"/>
  </cellStyleXfs>
  <cellXfs count="561">
    <xf numFmtId="0" fontId="0" fillId="0" borderId="0" xfId="0"/>
    <xf numFmtId="0" fontId="4" fillId="0" borderId="0" xfId="1" applyFont="1"/>
    <xf numFmtId="0" fontId="5" fillId="3" borderId="0" xfId="1" applyFont="1" applyFill="1"/>
    <xf numFmtId="0" fontId="6" fillId="3" borderId="0" xfId="1" applyFont="1" applyFill="1"/>
    <xf numFmtId="0" fontId="7" fillId="0" borderId="0" xfId="1" applyFont="1"/>
    <xf numFmtId="1" fontId="8" fillId="0" borderId="0" xfId="1" applyNumberFormat="1" applyFont="1"/>
    <xf numFmtId="0" fontId="8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4" borderId="4" xfId="1" applyFont="1" applyFill="1" applyBorder="1" applyAlignment="1">
      <alignment horizontal="left" vertical="center"/>
    </xf>
    <xf numFmtId="0" fontId="11" fillId="3" borderId="0" xfId="1" applyFont="1" applyFill="1"/>
    <xf numFmtId="0" fontId="12" fillId="0" borderId="0" xfId="1" applyFont="1"/>
    <xf numFmtId="1" fontId="12" fillId="0" borderId="0" xfId="1" applyNumberFormat="1" applyFont="1"/>
    <xf numFmtId="0" fontId="13" fillId="2" borderId="5" xfId="1" applyFont="1" applyFill="1" applyBorder="1" applyAlignment="1">
      <alignment horizontal="left"/>
    </xf>
    <xf numFmtId="0" fontId="14" fillId="0" borderId="0" xfId="1" applyFont="1"/>
    <xf numFmtId="0" fontId="5" fillId="3" borderId="0" xfId="2" applyFont="1" applyFill="1"/>
    <xf numFmtId="0" fontId="15" fillId="0" borderId="0" xfId="1" applyFont="1"/>
    <xf numFmtId="1" fontId="14" fillId="0" borderId="0" xfId="1" applyNumberFormat="1" applyFont="1"/>
    <xf numFmtId="0" fontId="10" fillId="4" borderId="4" xfId="2" applyFont="1" applyFill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0" fontId="12" fillId="0" borderId="5" xfId="1" applyFont="1" applyBorder="1"/>
    <xf numFmtId="0" fontId="12" fillId="0" borderId="5" xfId="1" applyFont="1" applyBorder="1" applyAlignment="1">
      <alignment horizontal="center"/>
    </xf>
    <xf numFmtId="0" fontId="6" fillId="3" borderId="0" xfId="2" applyFont="1" applyFill="1"/>
    <xf numFmtId="0" fontId="5" fillId="0" borderId="5" xfId="1" applyFont="1" applyBorder="1" applyAlignment="1">
      <alignment horizontal="center"/>
    </xf>
    <xf numFmtId="1" fontId="16" fillId="0" borderId="5" xfId="1" applyNumberFormat="1" applyFont="1" applyBorder="1" applyAlignment="1">
      <alignment horizontal="center" vertical="center"/>
    </xf>
    <xf numFmtId="1" fontId="17" fillId="0" borderId="5" xfId="1" applyNumberFormat="1" applyFont="1" applyBorder="1" applyAlignment="1">
      <alignment horizontal="center"/>
    </xf>
    <xf numFmtId="0" fontId="2" fillId="0" borderId="5" xfId="1" applyBorder="1"/>
    <xf numFmtId="0" fontId="8" fillId="0" borderId="5" xfId="1" applyFont="1" applyBorder="1" applyAlignment="1">
      <alignment horizontal="center"/>
    </xf>
    <xf numFmtId="0" fontId="8" fillId="0" borderId="5" xfId="1" applyFont="1" applyBorder="1"/>
    <xf numFmtId="0" fontId="18" fillId="3" borderId="0" xfId="1" applyFont="1" applyFill="1"/>
    <xf numFmtId="0" fontId="11" fillId="3" borderId="0" xfId="2" applyFont="1" applyFill="1"/>
    <xf numFmtId="0" fontId="20" fillId="0" borderId="0" xfId="1" applyFont="1"/>
    <xf numFmtId="0" fontId="14" fillId="0" borderId="5" xfId="1" applyFont="1" applyBorder="1"/>
    <xf numFmtId="0" fontId="21" fillId="0" borderId="0" xfId="1" applyFont="1"/>
    <xf numFmtId="0" fontId="22" fillId="0" borderId="6" xfId="1" applyFont="1" applyBorder="1"/>
    <xf numFmtId="0" fontId="22" fillId="0" borderId="7" xfId="1" applyFont="1" applyBorder="1"/>
    <xf numFmtId="1" fontId="22" fillId="0" borderId="7" xfId="1" applyNumberFormat="1" applyFont="1" applyBorder="1"/>
    <xf numFmtId="0" fontId="22" fillId="0" borderId="7" xfId="1" applyFont="1" applyBorder="1" applyAlignment="1">
      <alignment horizontal="center"/>
    </xf>
    <xf numFmtId="0" fontId="23" fillId="0" borderId="7" xfId="1" applyFont="1" applyBorder="1" applyAlignment="1">
      <alignment horizontal="center"/>
    </xf>
    <xf numFmtId="0" fontId="22" fillId="0" borderId="8" xfId="1" applyFont="1" applyBorder="1"/>
    <xf numFmtId="0" fontId="4" fillId="0" borderId="0" xfId="1" applyFont="1" applyAlignment="1">
      <alignment horizontal="center"/>
    </xf>
    <xf numFmtId="0" fontId="24" fillId="0" borderId="0" xfId="1" applyFont="1" applyAlignment="1">
      <alignment horizontal="center" vertical="center"/>
    </xf>
    <xf numFmtId="0" fontId="25" fillId="0" borderId="0" xfId="1" applyFont="1"/>
    <xf numFmtId="0" fontId="26" fillId="0" borderId="0" xfId="1" applyFont="1"/>
    <xf numFmtId="0" fontId="28" fillId="0" borderId="0" xfId="1" applyFont="1"/>
    <xf numFmtId="0" fontId="29" fillId="0" borderId="0" xfId="1" applyFont="1"/>
    <xf numFmtId="0" fontId="25" fillId="0" borderId="0" xfId="1" applyFont="1" applyAlignment="1">
      <alignment horizontal="center"/>
    </xf>
    <xf numFmtId="1" fontId="21" fillId="0" borderId="0" xfId="1" applyNumberFormat="1" applyFont="1"/>
    <xf numFmtId="1" fontId="25" fillId="8" borderId="0" xfId="1" applyNumberFormat="1" applyFont="1" applyFill="1" applyAlignment="1">
      <alignment horizontal="center"/>
    </xf>
    <xf numFmtId="1" fontId="25" fillId="8" borderId="24" xfId="1" applyNumberFormat="1" applyFont="1" applyFill="1" applyBorder="1" applyAlignment="1">
      <alignment horizontal="center"/>
    </xf>
    <xf numFmtId="1" fontId="25" fillId="0" borderId="19" xfId="1" applyNumberFormat="1" applyFont="1" applyBorder="1" applyAlignment="1">
      <alignment horizontal="center"/>
    </xf>
    <xf numFmtId="1" fontId="25" fillId="0" borderId="0" xfId="1" applyNumberFormat="1" applyFont="1" applyAlignment="1">
      <alignment horizontal="center" vertical="center"/>
    </xf>
    <xf numFmtId="1" fontId="25" fillId="0" borderId="24" xfId="1" applyNumberFormat="1" applyFont="1" applyBorder="1" applyAlignment="1">
      <alignment horizontal="center"/>
    </xf>
    <xf numFmtId="1" fontId="25" fillId="0" borderId="0" xfId="1" applyNumberFormat="1" applyFont="1" applyAlignment="1">
      <alignment horizontal="center"/>
    </xf>
    <xf numFmtId="1" fontId="25" fillId="0" borderId="20" xfId="1" applyNumberFormat="1" applyFont="1" applyBorder="1" applyAlignment="1">
      <alignment horizontal="center"/>
    </xf>
    <xf numFmtId="1" fontId="25" fillId="8" borderId="31" xfId="1" applyNumberFormat="1" applyFont="1" applyFill="1" applyBorder="1" applyAlignment="1">
      <alignment horizontal="center"/>
    </xf>
    <xf numFmtId="1" fontId="25" fillId="8" borderId="32" xfId="1" applyNumberFormat="1" applyFont="1" applyFill="1" applyBorder="1" applyAlignment="1">
      <alignment horizontal="center"/>
    </xf>
    <xf numFmtId="1" fontId="25" fillId="0" borderId="30" xfId="1" applyNumberFormat="1" applyFont="1" applyBorder="1" applyAlignment="1">
      <alignment horizontal="center"/>
    </xf>
    <xf numFmtId="1" fontId="27" fillId="0" borderId="31" xfId="1" applyNumberFormat="1" applyFont="1" applyBorder="1" applyAlignment="1">
      <alignment horizontal="center"/>
    </xf>
    <xf numFmtId="1" fontId="25" fillId="0" borderId="32" xfId="1" applyNumberFormat="1" applyFont="1" applyBorder="1" applyAlignment="1">
      <alignment horizontal="center"/>
    </xf>
    <xf numFmtId="1" fontId="25" fillId="0" borderId="34" xfId="1" applyNumberFormat="1" applyFont="1" applyBorder="1" applyAlignment="1">
      <alignment horizontal="center"/>
    </xf>
    <xf numFmtId="1" fontId="25" fillId="0" borderId="37" xfId="1" applyNumberFormat="1" applyFont="1" applyBorder="1" applyAlignment="1">
      <alignment horizontal="center"/>
    </xf>
    <xf numFmtId="1" fontId="25" fillId="0" borderId="38" xfId="1" applyNumberFormat="1" applyFont="1" applyBorder="1" applyAlignment="1">
      <alignment horizontal="center"/>
    </xf>
    <xf numFmtId="1" fontId="25" fillId="8" borderId="36" xfId="1" applyNumberFormat="1" applyFont="1" applyFill="1" applyBorder="1" applyAlignment="1">
      <alignment horizontal="center"/>
    </xf>
    <xf numFmtId="1" fontId="25" fillId="8" borderId="37" xfId="1" applyNumberFormat="1" applyFont="1" applyFill="1" applyBorder="1" applyAlignment="1">
      <alignment horizontal="center"/>
    </xf>
    <xf numFmtId="1" fontId="25" fillId="8" borderId="38" xfId="1" applyNumberFormat="1" applyFont="1" applyFill="1" applyBorder="1" applyAlignment="1">
      <alignment horizontal="center"/>
    </xf>
    <xf numFmtId="1" fontId="25" fillId="0" borderId="36" xfId="1" applyNumberFormat="1" applyFont="1" applyBorder="1" applyAlignment="1">
      <alignment horizontal="center"/>
    </xf>
    <xf numFmtId="1" fontId="25" fillId="0" borderId="39" xfId="1" applyNumberFormat="1" applyFont="1" applyBorder="1" applyAlignment="1">
      <alignment horizontal="center"/>
    </xf>
    <xf numFmtId="1" fontId="25" fillId="0" borderId="31" xfId="1" applyNumberFormat="1" applyFont="1" applyBorder="1" applyAlignment="1">
      <alignment horizontal="center"/>
    </xf>
    <xf numFmtId="1" fontId="25" fillId="8" borderId="30" xfId="1" applyNumberFormat="1" applyFont="1" applyFill="1" applyBorder="1" applyAlignment="1">
      <alignment horizontal="center"/>
    </xf>
    <xf numFmtId="1" fontId="25" fillId="8" borderId="39" xfId="1" applyNumberFormat="1" applyFont="1" applyFill="1" applyBorder="1" applyAlignment="1">
      <alignment horizontal="center"/>
    </xf>
    <xf numFmtId="1" fontId="25" fillId="0" borderId="13" xfId="1" applyNumberFormat="1" applyFont="1" applyBorder="1" applyAlignment="1">
      <alignment horizontal="center"/>
    </xf>
    <xf numFmtId="1" fontId="27" fillId="0" borderId="13" xfId="1" applyNumberFormat="1" applyFont="1" applyBorder="1" applyAlignment="1">
      <alignment horizontal="center"/>
    </xf>
    <xf numFmtId="1" fontId="25" fillId="0" borderId="21" xfId="1" applyNumberFormat="1" applyFont="1" applyBorder="1" applyAlignment="1">
      <alignment horizontal="center"/>
    </xf>
    <xf numFmtId="1" fontId="25" fillId="0" borderId="22" xfId="1" applyNumberFormat="1" applyFont="1" applyBorder="1" applyAlignment="1">
      <alignment horizontal="center"/>
    </xf>
    <xf numFmtId="1" fontId="25" fillId="8" borderId="22" xfId="1" applyNumberFormat="1" applyFont="1" applyFill="1" applyBorder="1" applyAlignment="1">
      <alignment horizontal="center"/>
    </xf>
    <xf numFmtId="1" fontId="25" fillId="8" borderId="13" xfId="1" applyNumberFormat="1" applyFont="1" applyFill="1" applyBorder="1" applyAlignment="1">
      <alignment horizontal="center"/>
    </xf>
    <xf numFmtId="1" fontId="25" fillId="8" borderId="14" xfId="1" applyNumberFormat="1" applyFont="1" applyFill="1" applyBorder="1" applyAlignment="1">
      <alignment horizontal="center"/>
    </xf>
    <xf numFmtId="0" fontId="28" fillId="0" borderId="31" xfId="1" applyFont="1" applyBorder="1"/>
    <xf numFmtId="0" fontId="29" fillId="0" borderId="31" xfId="1" applyFont="1" applyBorder="1"/>
    <xf numFmtId="0" fontId="25" fillId="0" borderId="31" xfId="1" applyFont="1" applyBorder="1"/>
    <xf numFmtId="0" fontId="27" fillId="0" borderId="0" xfId="1" applyFont="1" applyAlignment="1">
      <alignment horizontal="center" vertical="center"/>
    </xf>
    <xf numFmtId="0" fontId="27" fillId="0" borderId="0" xfId="1" applyFont="1"/>
    <xf numFmtId="49" fontId="4" fillId="0" borderId="44" xfId="1" applyNumberFormat="1" applyFont="1" applyBorder="1" applyAlignment="1">
      <alignment vertical="center"/>
    </xf>
    <xf numFmtId="0" fontId="25" fillId="0" borderId="44" xfId="1" applyFont="1" applyBorder="1" applyAlignment="1">
      <alignment vertical="center"/>
    </xf>
    <xf numFmtId="1" fontId="9" fillId="0" borderId="44" xfId="1" applyNumberFormat="1" applyFont="1" applyBorder="1" applyAlignment="1">
      <alignment horizontal="right" vertical="center"/>
    </xf>
    <xf numFmtId="0" fontId="9" fillId="0" borderId="44" xfId="1" applyFont="1" applyBorder="1" applyAlignment="1">
      <alignment horizontal="center" vertical="center"/>
    </xf>
    <xf numFmtId="1" fontId="9" fillId="0" borderId="45" xfId="1" applyNumberFormat="1" applyFont="1" applyBorder="1" applyAlignment="1">
      <alignment horizontal="left" vertical="center"/>
    </xf>
    <xf numFmtId="1" fontId="25" fillId="0" borderId="44" xfId="1" applyNumberFormat="1" applyFont="1" applyBorder="1" applyAlignment="1">
      <alignment vertical="center"/>
    </xf>
    <xf numFmtId="1" fontId="9" fillId="0" borderId="44" xfId="1" applyNumberFormat="1" applyFont="1" applyBorder="1" applyAlignment="1">
      <alignment horizontal="center" vertical="center"/>
    </xf>
    <xf numFmtId="1" fontId="25" fillId="0" borderId="44" xfId="1" applyNumberFormat="1" applyFont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0" fontId="28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1" fontId="9" fillId="0" borderId="3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vertical="center"/>
    </xf>
    <xf numFmtId="0" fontId="25" fillId="0" borderId="0" xfId="1" applyFont="1" applyAlignment="1">
      <alignment vertical="center"/>
    </xf>
    <xf numFmtId="1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1" fontId="9" fillId="0" borderId="24" xfId="1" applyNumberFormat="1" applyFont="1" applyBorder="1" applyAlignment="1">
      <alignment horizontal="left" vertical="center"/>
    </xf>
    <xf numFmtId="1" fontId="25" fillId="0" borderId="0" xfId="1" applyNumberFormat="1" applyFont="1" applyAlignment="1">
      <alignment vertical="center"/>
    </xf>
    <xf numFmtId="1" fontId="9" fillId="0" borderId="0" xfId="1" applyNumberFormat="1" applyFont="1" applyAlignment="1">
      <alignment horizontal="center" vertical="center"/>
    </xf>
    <xf numFmtId="0" fontId="31" fillId="0" borderId="0" xfId="1" applyFont="1"/>
    <xf numFmtId="0" fontId="34" fillId="0" borderId="0" xfId="1" applyFont="1"/>
    <xf numFmtId="0" fontId="27" fillId="0" borderId="0" xfId="1" applyFont="1" applyAlignment="1">
      <alignment horizontal="left"/>
    </xf>
    <xf numFmtId="20" fontId="25" fillId="0" borderId="0" xfId="1" applyNumberFormat="1" applyFont="1" applyAlignment="1">
      <alignment horizontal="center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49" fontId="25" fillId="0" borderId="0" xfId="1" applyNumberFormat="1" applyFont="1" applyAlignment="1">
      <alignment horizontal="right"/>
    </xf>
    <xf numFmtId="49" fontId="25" fillId="0" borderId="0" xfId="1" applyNumberFormat="1" applyFont="1" applyAlignment="1">
      <alignment horizontal="left"/>
    </xf>
    <xf numFmtId="0" fontId="35" fillId="0" borderId="0" xfId="1" applyFont="1" applyAlignment="1">
      <alignment horizontal="center" vertical="center"/>
    </xf>
    <xf numFmtId="0" fontId="24" fillId="7" borderId="0" xfId="1" applyFont="1" applyFill="1" applyAlignment="1">
      <alignment horizontal="center"/>
    </xf>
    <xf numFmtId="0" fontId="27" fillId="0" borderId="44" xfId="1" applyFont="1" applyBorder="1"/>
    <xf numFmtId="0" fontId="27" fillId="0" borderId="45" xfId="1" applyFont="1" applyBorder="1"/>
    <xf numFmtId="0" fontId="4" fillId="0" borderId="31" xfId="1" applyFont="1" applyBorder="1" applyAlignment="1">
      <alignment shrinkToFit="1"/>
    </xf>
    <xf numFmtId="0" fontId="37" fillId="0" borderId="31" xfId="1" applyFont="1" applyBorder="1" applyAlignment="1">
      <alignment shrinkToFit="1"/>
    </xf>
    <xf numFmtId="0" fontId="4" fillId="0" borderId="0" xfId="1" applyFont="1" applyAlignment="1">
      <alignment horizontal="left" shrinkToFit="1"/>
    </xf>
    <xf numFmtId="0" fontId="37" fillId="0" borderId="0" xfId="1" applyFont="1" applyAlignment="1">
      <alignment shrinkToFit="1"/>
    </xf>
    <xf numFmtId="0" fontId="4" fillId="0" borderId="0" xfId="1" applyFont="1" applyAlignment="1">
      <alignment shrinkToFit="1"/>
    </xf>
    <xf numFmtId="0" fontId="38" fillId="0" borderId="0" xfId="1" applyFont="1" applyAlignment="1">
      <alignment shrinkToFit="1"/>
    </xf>
    <xf numFmtId="0" fontId="36" fillId="0" borderId="0" xfId="1" applyFont="1" applyAlignment="1">
      <alignment shrinkToFit="1"/>
    </xf>
    <xf numFmtId="0" fontId="39" fillId="0" borderId="0" xfId="1" applyFont="1" applyAlignment="1">
      <alignment horizontal="left" shrinkToFit="1"/>
    </xf>
    <xf numFmtId="0" fontId="37" fillId="0" borderId="38" xfId="1" applyFont="1" applyBorder="1" applyAlignment="1">
      <alignment horizontal="right" shrinkToFit="1"/>
    </xf>
    <xf numFmtId="0" fontId="4" fillId="0" borderId="31" xfId="1" applyFont="1" applyBorder="1" applyAlignment="1">
      <alignment horizontal="left" shrinkToFit="1"/>
    </xf>
    <xf numFmtId="0" fontId="37" fillId="0" borderId="31" xfId="1" applyFont="1" applyBorder="1" applyAlignment="1">
      <alignment horizontal="right" shrinkToFit="1"/>
    </xf>
    <xf numFmtId="0" fontId="40" fillId="7" borderId="32" xfId="1" applyFont="1" applyFill="1" applyBorder="1" applyAlignment="1">
      <alignment horizontal="center" shrinkToFit="1"/>
    </xf>
    <xf numFmtId="49" fontId="4" fillId="0" borderId="0" xfId="1" applyNumberFormat="1" applyFont="1" applyAlignment="1">
      <alignment shrinkToFit="1"/>
    </xf>
    <xf numFmtId="20" fontId="37" fillId="0" borderId="38" xfId="1" applyNumberFormat="1" applyFont="1" applyBorder="1" applyAlignment="1">
      <alignment horizontal="right" shrinkToFit="1"/>
    </xf>
    <xf numFmtId="0" fontId="37" fillId="0" borderId="37" xfId="1" applyFont="1" applyBorder="1" applyAlignment="1">
      <alignment horizontal="right" shrinkToFit="1"/>
    </xf>
    <xf numFmtId="0" fontId="37" fillId="0" borderId="24" xfId="1" applyFont="1" applyBorder="1" applyAlignment="1">
      <alignment shrinkToFit="1"/>
    </xf>
    <xf numFmtId="0" fontId="40" fillId="7" borderId="24" xfId="1" applyFont="1" applyFill="1" applyBorder="1" applyAlignment="1">
      <alignment horizontal="center" shrinkToFit="1"/>
    </xf>
    <xf numFmtId="0" fontId="37" fillId="0" borderId="32" xfId="1" applyFont="1" applyBorder="1" applyAlignment="1">
      <alignment horizontal="right" shrinkToFit="1"/>
    </xf>
    <xf numFmtId="49" fontId="4" fillId="0" borderId="0" xfId="1" applyNumberFormat="1" applyFont="1" applyAlignment="1">
      <alignment horizontal="left" shrinkToFit="1"/>
    </xf>
    <xf numFmtId="0" fontId="37" fillId="0" borderId="0" xfId="1" applyFont="1" applyAlignment="1">
      <alignment horizontal="right" shrinkToFit="1"/>
    </xf>
    <xf numFmtId="20" fontId="37" fillId="0" borderId="37" xfId="1" applyNumberFormat="1" applyFont="1" applyBorder="1" applyAlignment="1">
      <alignment horizontal="right" shrinkToFit="1"/>
    </xf>
    <xf numFmtId="0" fontId="41" fillId="0" borderId="0" xfId="1" applyFont="1" applyAlignment="1">
      <alignment horizontal="center" vertical="center"/>
    </xf>
    <xf numFmtId="1" fontId="42" fillId="0" borderId="0" xfId="1" applyNumberFormat="1" applyFont="1"/>
    <xf numFmtId="1" fontId="25" fillId="10" borderId="0" xfId="1" applyNumberFormat="1" applyFont="1" applyFill="1" applyAlignment="1">
      <alignment horizontal="center"/>
    </xf>
    <xf numFmtId="1" fontId="25" fillId="10" borderId="24" xfId="1" applyNumberFormat="1" applyFont="1" applyFill="1" applyBorder="1" applyAlignment="1">
      <alignment horizontal="center"/>
    </xf>
    <xf numFmtId="1" fontId="25" fillId="0" borderId="16" xfId="1" applyNumberFormat="1" applyFont="1" applyBorder="1" applyAlignment="1">
      <alignment horizontal="center"/>
    </xf>
    <xf numFmtId="1" fontId="25" fillId="10" borderId="31" xfId="1" applyNumberFormat="1" applyFont="1" applyFill="1" applyBorder="1" applyAlignment="1">
      <alignment horizontal="center"/>
    </xf>
    <xf numFmtId="1" fontId="25" fillId="10" borderId="32" xfId="1" applyNumberFormat="1" applyFont="1" applyFill="1" applyBorder="1" applyAlignment="1">
      <alignment horizontal="center"/>
    </xf>
    <xf numFmtId="1" fontId="27" fillId="0" borderId="30" xfId="1" applyNumberFormat="1" applyFont="1" applyBorder="1" applyAlignment="1">
      <alignment horizontal="center"/>
    </xf>
    <xf numFmtId="1" fontId="25" fillId="10" borderId="36" xfId="1" applyNumberFormat="1" applyFont="1" applyFill="1" applyBorder="1" applyAlignment="1">
      <alignment horizontal="center"/>
    </xf>
    <xf numFmtId="1" fontId="25" fillId="10" borderId="37" xfId="1" applyNumberFormat="1" applyFont="1" applyFill="1" applyBorder="1" applyAlignment="1">
      <alignment horizontal="center"/>
    </xf>
    <xf numFmtId="1" fontId="25" fillId="10" borderId="38" xfId="1" applyNumberFormat="1" applyFont="1" applyFill="1" applyBorder="1" applyAlignment="1">
      <alignment horizontal="center"/>
    </xf>
    <xf numFmtId="1" fontId="25" fillId="10" borderId="30" xfId="1" applyNumberFormat="1" applyFont="1" applyFill="1" applyBorder="1" applyAlignment="1">
      <alignment horizontal="center"/>
    </xf>
    <xf numFmtId="1" fontId="27" fillId="0" borderId="0" xfId="1" applyNumberFormat="1" applyFont="1" applyAlignment="1">
      <alignment horizontal="center"/>
    </xf>
    <xf numFmtId="1" fontId="25" fillId="10" borderId="39" xfId="1" applyNumberFormat="1" applyFont="1" applyFill="1" applyBorder="1" applyAlignment="1">
      <alignment horizontal="center"/>
    </xf>
    <xf numFmtId="1" fontId="25" fillId="10" borderId="22" xfId="1" applyNumberFormat="1" applyFont="1" applyFill="1" applyBorder="1" applyAlignment="1">
      <alignment horizontal="center"/>
    </xf>
    <xf numFmtId="1" fontId="25" fillId="10" borderId="13" xfId="1" applyNumberFormat="1" applyFont="1" applyFill="1" applyBorder="1" applyAlignment="1">
      <alignment horizontal="center"/>
    </xf>
    <xf numFmtId="1" fontId="25" fillId="10" borderId="14" xfId="1" applyNumberFormat="1" applyFont="1" applyFill="1" applyBorder="1" applyAlignment="1">
      <alignment horizontal="center"/>
    </xf>
    <xf numFmtId="1" fontId="43" fillId="0" borderId="0" xfId="1" applyNumberFormat="1" applyFont="1" applyAlignment="1">
      <alignment horizontal="center" vertical="center"/>
    </xf>
    <xf numFmtId="1" fontId="9" fillId="0" borderId="25" xfId="1" applyNumberFormat="1" applyFont="1" applyBorder="1" applyAlignment="1">
      <alignment horizontal="right" vertical="center"/>
    </xf>
    <xf numFmtId="0" fontId="0" fillId="11" borderId="46" xfId="0" applyFill="1" applyBorder="1"/>
    <xf numFmtId="0" fontId="44" fillId="11" borderId="47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49" fontId="0" fillId="0" borderId="49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46" fillId="0" borderId="52" xfId="3" applyFont="1" applyBorder="1" applyAlignment="1">
      <alignment horizontal="left"/>
    </xf>
    <xf numFmtId="0" fontId="46" fillId="0" borderId="52" xfId="3" applyFont="1" applyBorder="1" applyAlignment="1">
      <alignment horizontal="center"/>
    </xf>
    <xf numFmtId="49" fontId="47" fillId="11" borderId="53" xfId="0" applyNumberFormat="1" applyFont="1" applyFill="1" applyBorder="1" applyAlignment="1">
      <alignment horizontal="center" vertical="center"/>
    </xf>
    <xf numFmtId="49" fontId="14" fillId="0" borderId="53" xfId="0" applyNumberFormat="1" applyFont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49" fontId="14" fillId="0" borderId="54" xfId="0" applyNumberFormat="1" applyFont="1" applyBorder="1" applyAlignment="1">
      <alignment horizontal="center"/>
    </xf>
    <xf numFmtId="49" fontId="8" fillId="0" borderId="30" xfId="0" applyNumberFormat="1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49" fontId="8" fillId="0" borderId="58" xfId="0" applyNumberFormat="1" applyFont="1" applyBorder="1" applyAlignment="1">
      <alignment horizontal="center"/>
    </xf>
    <xf numFmtId="49" fontId="14" fillId="0" borderId="53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/>
    </xf>
    <xf numFmtId="49" fontId="14" fillId="0" borderId="60" xfId="0" applyNumberFormat="1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49" fontId="14" fillId="0" borderId="58" xfId="0" applyNumberFormat="1" applyFont="1" applyBorder="1" applyAlignment="1">
      <alignment horizontal="center"/>
    </xf>
    <xf numFmtId="49" fontId="14" fillId="0" borderId="30" xfId="0" applyNumberFormat="1" applyFont="1" applyBorder="1" applyAlignment="1">
      <alignment horizontal="center" vertical="center"/>
    </xf>
    <xf numFmtId="49" fontId="47" fillId="11" borderId="30" xfId="0" applyNumberFormat="1" applyFont="1" applyFill="1" applyBorder="1" applyAlignment="1">
      <alignment horizontal="center" vertical="center"/>
    </xf>
    <xf numFmtId="49" fontId="8" fillId="0" borderId="62" xfId="0" applyNumberFormat="1" applyFont="1" applyBorder="1" applyAlignment="1">
      <alignment horizontal="center"/>
    </xf>
    <xf numFmtId="49" fontId="8" fillId="0" borderId="54" xfId="0" applyNumberFormat="1" applyFont="1" applyBorder="1" applyAlignment="1">
      <alignment horizontal="center"/>
    </xf>
    <xf numFmtId="49" fontId="14" fillId="0" borderId="62" xfId="0" applyNumberFormat="1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45" fillId="0" borderId="65" xfId="3" applyBorder="1" applyAlignment="1">
      <alignment horizontal="left"/>
    </xf>
    <xf numFmtId="0" fontId="45" fillId="0" borderId="66" xfId="3" applyBorder="1" applyAlignment="1">
      <alignment horizontal="center"/>
    </xf>
    <xf numFmtId="49" fontId="14" fillId="0" borderId="67" xfId="0" applyNumberFormat="1" applyFont="1" applyBorder="1" applyAlignment="1">
      <alignment horizontal="center"/>
    </xf>
    <xf numFmtId="49" fontId="8" fillId="0" borderId="68" xfId="0" applyNumberFormat="1" applyFont="1" applyBorder="1" applyAlignment="1">
      <alignment horizontal="center"/>
    </xf>
    <xf numFmtId="49" fontId="14" fillId="0" borderId="69" xfId="0" applyNumberFormat="1" applyFont="1" applyBorder="1" applyAlignment="1">
      <alignment horizontal="center"/>
    </xf>
    <xf numFmtId="49" fontId="8" fillId="0" borderId="69" xfId="0" applyNumberFormat="1" applyFont="1" applyBorder="1" applyAlignment="1">
      <alignment horizontal="center"/>
    </xf>
    <xf numFmtId="49" fontId="47" fillId="11" borderId="70" xfId="0" applyNumberFormat="1" applyFont="1" applyFill="1" applyBorder="1" applyAlignment="1">
      <alignment horizontal="center" vertical="center"/>
    </xf>
    <xf numFmtId="0" fontId="14" fillId="0" borderId="71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0" fontId="1" fillId="13" borderId="0" xfId="0" applyFont="1" applyFill="1"/>
    <xf numFmtId="49" fontId="0" fillId="0" borderId="47" xfId="0" quotePrefix="1" applyNumberFormat="1" applyBorder="1" applyAlignment="1">
      <alignment horizontal="center"/>
    </xf>
    <xf numFmtId="0" fontId="46" fillId="0" borderId="52" xfId="4" applyFont="1" applyBorder="1" applyAlignment="1">
      <alignment horizontal="left"/>
    </xf>
    <xf numFmtId="0" fontId="46" fillId="0" borderId="52" xfId="4" applyFont="1" applyBorder="1" applyAlignment="1">
      <alignment horizontal="center"/>
    </xf>
    <xf numFmtId="49" fontId="47" fillId="11" borderId="73" xfId="0" applyNumberFormat="1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/>
    </xf>
    <xf numFmtId="49" fontId="14" fillId="0" borderId="30" xfId="0" applyNumberFormat="1" applyFont="1" applyBorder="1" applyAlignment="1">
      <alignment horizontal="center"/>
    </xf>
    <xf numFmtId="49" fontId="14" fillId="0" borderId="74" xfId="0" applyNumberFormat="1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49" fontId="14" fillId="0" borderId="59" xfId="0" applyNumberFormat="1" applyFont="1" applyBorder="1" applyAlignment="1">
      <alignment horizontal="center"/>
    </xf>
    <xf numFmtId="49" fontId="0" fillId="0" borderId="55" xfId="0" applyNumberFormat="1" applyBorder="1" applyAlignment="1">
      <alignment horizontal="center"/>
    </xf>
    <xf numFmtId="49" fontId="14" fillId="0" borderId="55" xfId="0" applyNumberFormat="1" applyFont="1" applyBorder="1" applyAlignment="1">
      <alignment horizontal="center"/>
    </xf>
    <xf numFmtId="0" fontId="8" fillId="0" borderId="75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9" xfId="0" applyFont="1" applyBorder="1" applyAlignment="1">
      <alignment horizontal="center"/>
    </xf>
    <xf numFmtId="0" fontId="14" fillId="14" borderId="64" xfId="0" applyFont="1" applyFill="1" applyBorder="1" applyAlignment="1">
      <alignment horizontal="center"/>
    </xf>
    <xf numFmtId="0" fontId="46" fillId="14" borderId="65" xfId="4" applyFont="1" applyFill="1" applyBorder="1" applyAlignment="1">
      <alignment horizontal="left"/>
    </xf>
    <xf numFmtId="0" fontId="46" fillId="14" borderId="66" xfId="4" applyFont="1" applyFill="1" applyBorder="1" applyAlignment="1">
      <alignment horizontal="center"/>
    </xf>
    <xf numFmtId="0" fontId="8" fillId="14" borderId="67" xfId="0" applyFont="1" applyFill="1" applyBorder="1" applyAlignment="1">
      <alignment horizontal="center"/>
    </xf>
    <xf numFmtId="0" fontId="8" fillId="14" borderId="68" xfId="0" applyFont="1" applyFill="1" applyBorder="1" applyAlignment="1">
      <alignment horizontal="center"/>
    </xf>
    <xf numFmtId="49" fontId="14" fillId="14" borderId="70" xfId="0" applyNumberFormat="1" applyFont="1" applyFill="1" applyBorder="1" applyAlignment="1">
      <alignment horizontal="center"/>
    </xf>
    <xf numFmtId="49" fontId="47" fillId="14" borderId="76" xfId="0" applyNumberFormat="1" applyFont="1" applyFill="1" applyBorder="1" applyAlignment="1">
      <alignment horizontal="center" vertical="center"/>
    </xf>
    <xf numFmtId="49" fontId="0" fillId="14" borderId="71" xfId="0" applyNumberFormat="1" applyFill="1" applyBorder="1" applyAlignment="1">
      <alignment horizontal="center"/>
    </xf>
    <xf numFmtId="49" fontId="14" fillId="14" borderId="71" xfId="0" applyNumberFormat="1" applyFont="1" applyFill="1" applyBorder="1" applyAlignment="1">
      <alignment horizontal="center"/>
    </xf>
    <xf numFmtId="0" fontId="8" fillId="14" borderId="77" xfId="0" applyFont="1" applyFill="1" applyBorder="1" applyAlignment="1">
      <alignment horizontal="center"/>
    </xf>
    <xf numFmtId="0" fontId="13" fillId="2" borderId="59" xfId="1" applyFont="1" applyFill="1" applyBorder="1" applyAlignment="1">
      <alignment horizontal="left"/>
    </xf>
    <xf numFmtId="0" fontId="6" fillId="0" borderId="59" xfId="1" applyFont="1" applyBorder="1" applyAlignment="1">
      <alignment horizontal="center"/>
    </xf>
    <xf numFmtId="0" fontId="12" fillId="0" borderId="59" xfId="1" applyFont="1" applyBorder="1"/>
    <xf numFmtId="0" fontId="12" fillId="0" borderId="59" xfId="1" applyFont="1" applyBorder="1" applyAlignment="1">
      <alignment horizontal="center"/>
    </xf>
    <xf numFmtId="0" fontId="5" fillId="0" borderId="59" xfId="1" applyFont="1" applyBorder="1" applyAlignment="1">
      <alignment horizontal="center"/>
    </xf>
    <xf numFmtId="1" fontId="16" fillId="0" borderId="59" xfId="1" applyNumberFormat="1" applyFont="1" applyBorder="1" applyAlignment="1">
      <alignment horizontal="center" vertical="center"/>
    </xf>
    <xf numFmtId="1" fontId="17" fillId="0" borderId="59" xfId="1" applyNumberFormat="1" applyFont="1" applyBorder="1" applyAlignment="1">
      <alignment horizontal="center"/>
    </xf>
    <xf numFmtId="0" fontId="8" fillId="0" borderId="59" xfId="1" applyFont="1" applyBorder="1"/>
    <xf numFmtId="0" fontId="8" fillId="0" borderId="59" xfId="1" applyFont="1" applyBorder="1" applyAlignment="1">
      <alignment horizontal="center"/>
    </xf>
    <xf numFmtId="0" fontId="2" fillId="0" borderId="59" xfId="1" applyBorder="1"/>
    <xf numFmtId="0" fontId="14" fillId="0" borderId="59" xfId="1" applyFont="1" applyBorder="1"/>
    <xf numFmtId="1" fontId="25" fillId="0" borderId="78" xfId="1" applyNumberFormat="1" applyFont="1" applyBorder="1" applyAlignment="1">
      <alignment horizontal="center"/>
    </xf>
    <xf numFmtId="1" fontId="25" fillId="0" borderId="79" xfId="1" applyNumberFormat="1" applyFont="1" applyBorder="1" applyAlignment="1">
      <alignment horizontal="center"/>
    </xf>
    <xf numFmtId="1" fontId="25" fillId="8" borderId="62" xfId="1" applyNumberFormat="1" applyFont="1" applyFill="1" applyBorder="1" applyAlignment="1">
      <alignment horizontal="center"/>
    </xf>
    <xf numFmtId="1" fontId="25" fillId="8" borderId="78" xfId="1" applyNumberFormat="1" applyFont="1" applyFill="1" applyBorder="1" applyAlignment="1">
      <alignment horizontal="center"/>
    </xf>
    <xf numFmtId="1" fontId="25" fillId="8" borderId="79" xfId="1" applyNumberFormat="1" applyFont="1" applyFill="1" applyBorder="1" applyAlignment="1">
      <alignment horizontal="center"/>
    </xf>
    <xf numFmtId="1" fontId="25" fillId="0" borderId="62" xfId="1" applyNumberFormat="1" applyFont="1" applyBorder="1" applyAlignment="1">
      <alignment horizontal="center"/>
    </xf>
    <xf numFmtId="1" fontId="25" fillId="0" borderId="80" xfId="1" applyNumberFormat="1" applyFont="1" applyBorder="1" applyAlignment="1">
      <alignment horizontal="center"/>
    </xf>
    <xf numFmtId="1" fontId="25" fillId="8" borderId="80" xfId="1" applyNumberFormat="1" applyFont="1" applyFill="1" applyBorder="1" applyAlignment="1">
      <alignment horizontal="center"/>
    </xf>
    <xf numFmtId="49" fontId="4" fillId="0" borderId="58" xfId="1" applyNumberFormat="1" applyFont="1" applyBorder="1" applyAlignment="1">
      <alignment vertical="center"/>
    </xf>
    <xf numFmtId="0" fontId="25" fillId="0" borderId="58" xfId="1" applyFont="1" applyBorder="1" applyAlignment="1">
      <alignment vertical="center"/>
    </xf>
    <xf numFmtId="1" fontId="9" fillId="0" borderId="58" xfId="1" applyNumberFormat="1" applyFont="1" applyBorder="1" applyAlignment="1">
      <alignment horizontal="right" vertical="center"/>
    </xf>
    <xf numFmtId="0" fontId="9" fillId="0" borderId="58" xfId="1" applyFont="1" applyBorder="1" applyAlignment="1">
      <alignment horizontal="center" vertical="center"/>
    </xf>
    <xf numFmtId="1" fontId="9" fillId="0" borderId="54" xfId="1" applyNumberFormat="1" applyFont="1" applyBorder="1" applyAlignment="1">
      <alignment horizontal="left" vertical="center"/>
    </xf>
    <xf numFmtId="1" fontId="25" fillId="0" borderId="58" xfId="1" applyNumberFormat="1" applyFont="1" applyBorder="1" applyAlignment="1">
      <alignment vertical="center"/>
    </xf>
    <xf numFmtId="1" fontId="9" fillId="0" borderId="58" xfId="1" applyNumberFormat="1" applyFont="1" applyBorder="1" applyAlignment="1">
      <alignment horizontal="center" vertical="center"/>
    </xf>
    <xf numFmtId="1" fontId="25" fillId="0" borderId="58" xfId="1" applyNumberFormat="1" applyFont="1" applyBorder="1" applyAlignment="1">
      <alignment horizontal="center" vertical="center"/>
    </xf>
    <xf numFmtId="0" fontId="27" fillId="0" borderId="58" xfId="1" applyFont="1" applyBorder="1"/>
    <xf numFmtId="0" fontId="27" fillId="0" borderId="54" xfId="1" applyFont="1" applyBorder="1"/>
    <xf numFmtId="0" fontId="37" fillId="0" borderId="79" xfId="1" applyFont="1" applyBorder="1" applyAlignment="1">
      <alignment horizontal="right" shrinkToFit="1"/>
    </xf>
    <xf numFmtId="20" fontId="37" fillId="0" borderId="79" xfId="1" applyNumberFormat="1" applyFont="1" applyBorder="1" applyAlignment="1">
      <alignment horizontal="right" shrinkToFit="1"/>
    </xf>
    <xf numFmtId="0" fontId="37" fillId="0" borderId="78" xfId="1" applyFont="1" applyBorder="1" applyAlignment="1">
      <alignment horizontal="right" shrinkToFit="1"/>
    </xf>
    <xf numFmtId="20" fontId="37" fillId="0" borderId="78" xfId="1" applyNumberFormat="1" applyFont="1" applyBorder="1" applyAlignment="1">
      <alignment horizontal="right" shrinkToFit="1"/>
    </xf>
    <xf numFmtId="1" fontId="0" fillId="0" borderId="50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8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1" fontId="2" fillId="0" borderId="0" xfId="0" applyNumberFormat="1" applyFont="1"/>
    <xf numFmtId="0" fontId="8" fillId="0" borderId="58" xfId="0" applyFont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/>
    </xf>
    <xf numFmtId="0" fontId="45" fillId="0" borderId="66" xfId="4" applyFont="1" applyBorder="1" applyAlignment="1">
      <alignment horizontal="left"/>
    </xf>
    <xf numFmtId="0" fontId="48" fillId="0" borderId="66" xfId="4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8" fillId="0" borderId="77" xfId="0" applyFont="1" applyBorder="1" applyAlignment="1">
      <alignment horizontal="center"/>
    </xf>
    <xf numFmtId="49" fontId="0" fillId="0" borderId="0" xfId="0" applyNumberFormat="1"/>
    <xf numFmtId="1" fontId="0" fillId="0" borderId="0" xfId="0" applyNumberFormat="1"/>
    <xf numFmtId="1" fontId="25" fillId="10" borderId="62" xfId="1" applyNumberFormat="1" applyFont="1" applyFill="1" applyBorder="1" applyAlignment="1">
      <alignment horizontal="center"/>
    </xf>
    <xf numFmtId="1" fontId="25" fillId="10" borderId="78" xfId="1" applyNumberFormat="1" applyFont="1" applyFill="1" applyBorder="1" applyAlignment="1">
      <alignment horizontal="center"/>
    </xf>
    <xf numFmtId="1" fontId="25" fillId="10" borderId="79" xfId="1" applyNumberFormat="1" applyFont="1" applyFill="1" applyBorder="1" applyAlignment="1">
      <alignment horizontal="center"/>
    </xf>
    <xf numFmtId="1" fontId="25" fillId="10" borderId="80" xfId="1" applyNumberFormat="1" applyFont="1" applyFill="1" applyBorder="1" applyAlignment="1">
      <alignment horizontal="center"/>
    </xf>
    <xf numFmtId="1" fontId="9" fillId="0" borderId="60" xfId="1" applyNumberFormat="1" applyFont="1" applyBorder="1" applyAlignment="1">
      <alignment horizontal="right" vertical="center"/>
    </xf>
    <xf numFmtId="0" fontId="40" fillId="0" borderId="31" xfId="1" applyFont="1" applyBorder="1" applyAlignment="1">
      <alignment horizontal="center" shrinkToFit="1"/>
    </xf>
    <xf numFmtId="20" fontId="37" fillId="0" borderId="31" xfId="1" applyNumberFormat="1" applyFont="1" applyBorder="1" applyAlignment="1">
      <alignment horizontal="right" shrinkToFit="1"/>
    </xf>
    <xf numFmtId="0" fontId="38" fillId="0" borderId="24" xfId="1" applyFont="1" applyBorder="1" applyAlignment="1">
      <alignment shrinkToFit="1"/>
    </xf>
    <xf numFmtId="20" fontId="37" fillId="0" borderId="0" xfId="1" applyNumberFormat="1" applyFont="1" applyAlignment="1">
      <alignment horizontal="right" shrinkToFit="1"/>
    </xf>
    <xf numFmtId="0" fontId="24" fillId="0" borderId="0" xfId="1" applyFont="1" applyAlignment="1">
      <alignment horizontal="center"/>
    </xf>
    <xf numFmtId="0" fontId="25" fillId="0" borderId="0" xfId="1" applyFont="1" applyAlignment="1">
      <alignment horizontal="right"/>
    </xf>
    <xf numFmtId="0" fontId="1" fillId="12" borderId="0" xfId="0" applyFont="1" applyFill="1"/>
    <xf numFmtId="0" fontId="46" fillId="0" borderId="85" xfId="3" applyFont="1" applyBorder="1" applyAlignment="1">
      <alignment horizontal="left"/>
    </xf>
    <xf numFmtId="0" fontId="46" fillId="0" borderId="85" xfId="3" applyFont="1" applyBorder="1" applyAlignment="1">
      <alignment horizontal="center"/>
    </xf>
    <xf numFmtId="49" fontId="8" fillId="0" borderId="86" xfId="0" applyNumberFormat="1" applyFont="1" applyBorder="1" applyAlignment="1">
      <alignment horizontal="center"/>
    </xf>
    <xf numFmtId="49" fontId="14" fillId="0" borderId="86" xfId="0" applyNumberFormat="1" applyFont="1" applyBorder="1" applyAlignment="1">
      <alignment horizontal="center"/>
    </xf>
    <xf numFmtId="49" fontId="14" fillId="0" borderId="87" xfId="0" applyNumberFormat="1" applyFont="1" applyBorder="1" applyAlignment="1">
      <alignment horizontal="center"/>
    </xf>
    <xf numFmtId="0" fontId="46" fillId="0" borderId="65" xfId="3" applyFont="1" applyBorder="1" applyAlignment="1">
      <alignment horizontal="left"/>
    </xf>
    <xf numFmtId="0" fontId="46" fillId="0" borderId="66" xfId="3" applyFont="1" applyBorder="1" applyAlignment="1">
      <alignment horizontal="center"/>
    </xf>
    <xf numFmtId="49" fontId="8" fillId="0" borderId="67" xfId="0" applyNumberFormat="1" applyFont="1" applyBorder="1" applyAlignment="1">
      <alignment horizontal="center"/>
    </xf>
    <xf numFmtId="49" fontId="0" fillId="0" borderId="71" xfId="0" applyNumberFormat="1" applyBorder="1" applyAlignment="1">
      <alignment horizontal="center"/>
    </xf>
    <xf numFmtId="49" fontId="14" fillId="0" borderId="71" xfId="0" applyNumberFormat="1" applyFont="1" applyBorder="1" applyAlignment="1">
      <alignment horizontal="center"/>
    </xf>
    <xf numFmtId="1" fontId="25" fillId="14" borderId="78" xfId="1" applyNumberFormat="1" applyFont="1" applyFill="1" applyBorder="1" applyAlignment="1">
      <alignment horizontal="center"/>
    </xf>
    <xf numFmtId="1" fontId="25" fillId="14" borderId="79" xfId="1" applyNumberFormat="1" applyFont="1" applyFill="1" applyBorder="1" applyAlignment="1">
      <alignment horizontal="center"/>
    </xf>
    <xf numFmtId="1" fontId="25" fillId="14" borderId="62" xfId="1" applyNumberFormat="1" applyFont="1" applyFill="1" applyBorder="1" applyAlignment="1">
      <alignment horizontal="center"/>
    </xf>
    <xf numFmtId="1" fontId="25" fillId="15" borderId="62" xfId="1" applyNumberFormat="1" applyFont="1" applyFill="1" applyBorder="1" applyAlignment="1">
      <alignment horizontal="center"/>
    </xf>
    <xf numFmtId="1" fontId="25" fillId="15" borderId="78" xfId="1" applyNumberFormat="1" applyFont="1" applyFill="1" applyBorder="1" applyAlignment="1">
      <alignment horizontal="center"/>
    </xf>
    <xf numFmtId="1" fontId="25" fillId="15" borderId="79" xfId="1" applyNumberFormat="1" applyFont="1" applyFill="1" applyBorder="1" applyAlignment="1">
      <alignment horizontal="center"/>
    </xf>
    <xf numFmtId="1" fontId="25" fillId="14" borderId="31" xfId="1" applyNumberFormat="1" applyFont="1" applyFill="1" applyBorder="1" applyAlignment="1">
      <alignment horizontal="center"/>
    </xf>
    <xf numFmtId="1" fontId="27" fillId="14" borderId="31" xfId="1" applyNumberFormat="1" applyFont="1" applyFill="1" applyBorder="1" applyAlignment="1">
      <alignment horizontal="center"/>
    </xf>
    <xf numFmtId="1" fontId="25" fillId="14" borderId="32" xfId="1" applyNumberFormat="1" applyFont="1" applyFill="1" applyBorder="1" applyAlignment="1">
      <alignment horizontal="center"/>
    </xf>
    <xf numFmtId="1" fontId="25" fillId="14" borderId="30" xfId="1" applyNumberFormat="1" applyFont="1" applyFill="1" applyBorder="1" applyAlignment="1">
      <alignment horizontal="center"/>
    </xf>
    <xf numFmtId="1" fontId="25" fillId="15" borderId="30" xfId="1" applyNumberFormat="1" applyFont="1" applyFill="1" applyBorder="1" applyAlignment="1">
      <alignment horizontal="center"/>
    </xf>
    <xf numFmtId="1" fontId="25" fillId="15" borderId="31" xfId="1" applyNumberFormat="1" applyFont="1" applyFill="1" applyBorder="1" applyAlignment="1">
      <alignment horizontal="center"/>
    </xf>
    <xf numFmtId="1" fontId="25" fillId="15" borderId="32" xfId="1" applyNumberFormat="1" applyFont="1" applyFill="1" applyBorder="1" applyAlignment="1">
      <alignment horizontal="center"/>
    </xf>
    <xf numFmtId="1" fontId="25" fillId="14" borderId="34" xfId="1" applyNumberFormat="1" applyFont="1" applyFill="1" applyBorder="1" applyAlignment="1">
      <alignment horizontal="center"/>
    </xf>
    <xf numFmtId="1" fontId="25" fillId="14" borderId="37" xfId="1" applyNumberFormat="1" applyFont="1" applyFill="1" applyBorder="1" applyAlignment="1">
      <alignment horizontal="center"/>
    </xf>
    <xf numFmtId="1" fontId="25" fillId="14" borderId="38" xfId="1" applyNumberFormat="1" applyFont="1" applyFill="1" applyBorder="1" applyAlignment="1">
      <alignment horizontal="center"/>
    </xf>
    <xf numFmtId="1" fontId="25" fillId="14" borderId="36" xfId="1" applyNumberFormat="1" applyFont="1" applyFill="1" applyBorder="1" applyAlignment="1">
      <alignment horizontal="center"/>
    </xf>
    <xf numFmtId="1" fontId="25" fillId="14" borderId="39" xfId="1" applyNumberFormat="1" applyFont="1" applyFill="1" applyBorder="1" applyAlignment="1">
      <alignment horizontal="center"/>
    </xf>
    <xf numFmtId="1" fontId="25" fillId="14" borderId="13" xfId="1" applyNumberFormat="1" applyFont="1" applyFill="1" applyBorder="1" applyAlignment="1">
      <alignment horizontal="center"/>
    </xf>
    <xf numFmtId="1" fontId="27" fillId="14" borderId="13" xfId="1" applyNumberFormat="1" applyFont="1" applyFill="1" applyBorder="1" applyAlignment="1">
      <alignment horizontal="center"/>
    </xf>
    <xf numFmtId="1" fontId="25" fillId="14" borderId="21" xfId="1" applyNumberFormat="1" applyFont="1" applyFill="1" applyBorder="1" applyAlignment="1">
      <alignment horizontal="center"/>
    </xf>
    <xf numFmtId="1" fontId="25" fillId="14" borderId="22" xfId="1" applyNumberFormat="1" applyFont="1" applyFill="1" applyBorder="1" applyAlignment="1">
      <alignment horizontal="center"/>
    </xf>
    <xf numFmtId="1" fontId="25" fillId="14" borderId="14" xfId="1" applyNumberFormat="1" applyFont="1" applyFill="1" applyBorder="1" applyAlignment="1">
      <alignment horizontal="center"/>
    </xf>
    <xf numFmtId="1" fontId="25" fillId="14" borderId="0" xfId="1" applyNumberFormat="1" applyFont="1" applyFill="1" applyAlignment="1">
      <alignment horizontal="center"/>
    </xf>
    <xf numFmtId="1" fontId="25" fillId="14" borderId="24" xfId="1" applyNumberFormat="1" applyFont="1" applyFill="1" applyBorder="1" applyAlignment="1">
      <alignment horizontal="center"/>
    </xf>
    <xf numFmtId="1" fontId="25" fillId="14" borderId="19" xfId="1" applyNumberFormat="1" applyFont="1" applyFill="1" applyBorder="1" applyAlignment="1">
      <alignment horizontal="center"/>
    </xf>
    <xf numFmtId="1" fontId="25" fillId="14" borderId="0" xfId="1" applyNumberFormat="1" applyFont="1" applyFill="1" applyAlignment="1">
      <alignment horizontal="center" vertical="center"/>
    </xf>
    <xf numFmtId="1" fontId="25" fillId="14" borderId="20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shrinkToFit="1"/>
    </xf>
    <xf numFmtId="0" fontId="3" fillId="2" borderId="2" xfId="1" applyFont="1" applyFill="1" applyBorder="1" applyAlignment="1">
      <alignment horizontal="center" shrinkToFit="1"/>
    </xf>
    <xf numFmtId="0" fontId="3" fillId="2" borderId="3" xfId="1" applyFont="1" applyFill="1" applyBorder="1" applyAlignment="1">
      <alignment horizontal="center" shrinkToFit="1"/>
    </xf>
    <xf numFmtId="0" fontId="19" fillId="5" borderId="0" xfId="2" applyFont="1" applyFill="1" applyAlignment="1">
      <alignment horizontal="center"/>
    </xf>
    <xf numFmtId="0" fontId="4" fillId="6" borderId="9" xfId="1" applyFont="1" applyFill="1" applyBorder="1" applyAlignment="1">
      <alignment horizontal="center" shrinkToFit="1"/>
    </xf>
    <xf numFmtId="0" fontId="4" fillId="6" borderId="10" xfId="1" applyFont="1" applyFill="1" applyBorder="1" applyAlignment="1">
      <alignment horizontal="center" shrinkToFit="1"/>
    </xf>
    <xf numFmtId="0" fontId="4" fillId="6" borderId="11" xfId="1" applyFont="1" applyFill="1" applyBorder="1" applyAlignment="1">
      <alignment horizontal="center" shrinkToFit="1"/>
    </xf>
    <xf numFmtId="0" fontId="27" fillId="6" borderId="12" xfId="1" applyFont="1" applyFill="1" applyBorder="1" applyAlignment="1">
      <alignment horizontal="center" shrinkToFit="1"/>
    </xf>
    <xf numFmtId="0" fontId="27" fillId="6" borderId="13" xfId="1" applyFont="1" applyFill="1" applyBorder="1" applyAlignment="1">
      <alignment horizontal="center" shrinkToFit="1"/>
    </xf>
    <xf numFmtId="0" fontId="27" fillId="6" borderId="14" xfId="1" applyFont="1" applyFill="1" applyBorder="1" applyAlignment="1">
      <alignment horizontal="center" shrinkToFit="1"/>
    </xf>
    <xf numFmtId="0" fontId="30" fillId="0" borderId="15" xfId="1" applyFont="1" applyBorder="1" applyAlignment="1">
      <alignment horizontal="center" vertical="center"/>
    </xf>
    <xf numFmtId="0" fontId="30" fillId="0" borderId="18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/>
    </xf>
    <xf numFmtId="0" fontId="28" fillId="0" borderId="19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center"/>
    </xf>
    <xf numFmtId="0" fontId="31" fillId="0" borderId="12" xfId="1" applyFont="1" applyBorder="1" applyAlignment="1">
      <alignment horizontal="center" vertical="center"/>
    </xf>
    <xf numFmtId="0" fontId="31" fillId="0" borderId="13" xfId="1" applyFont="1" applyBorder="1" applyAlignment="1">
      <alignment horizontal="center" vertical="center"/>
    </xf>
    <xf numFmtId="0" fontId="31" fillId="0" borderId="21" xfId="1" applyFont="1" applyBorder="1" applyAlignment="1">
      <alignment horizontal="center" vertical="center"/>
    </xf>
    <xf numFmtId="0" fontId="31" fillId="0" borderId="16" xfId="1" applyFont="1" applyBorder="1" applyAlignment="1">
      <alignment horizontal="center" vertical="center"/>
    </xf>
    <xf numFmtId="0" fontId="31" fillId="0" borderId="22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/>
    </xf>
    <xf numFmtId="0" fontId="32" fillId="0" borderId="9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32" fillId="0" borderId="23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24" xfId="1" applyFont="1" applyBorder="1" applyAlignment="1">
      <alignment horizontal="center" vertical="center"/>
    </xf>
    <xf numFmtId="0" fontId="32" fillId="0" borderId="16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20" xfId="1" applyFont="1" applyBorder="1" applyAlignment="1">
      <alignment horizontal="center" vertical="center"/>
    </xf>
    <xf numFmtId="0" fontId="24" fillId="7" borderId="25" xfId="1" applyFont="1" applyFill="1" applyBorder="1" applyAlignment="1">
      <alignment horizontal="center" vertical="center"/>
    </xf>
    <xf numFmtId="0" fontId="28" fillId="0" borderId="26" xfId="1" applyFont="1" applyBorder="1" applyAlignment="1">
      <alignment horizontal="center" vertical="center"/>
    </xf>
    <xf numFmtId="0" fontId="28" fillId="0" borderId="29" xfId="1" applyFont="1" applyBorder="1" applyAlignment="1">
      <alignment horizontal="center" vertical="center"/>
    </xf>
    <xf numFmtId="0" fontId="14" fillId="0" borderId="16" xfId="1" applyFont="1" applyBorder="1" applyAlignment="1">
      <alignment horizontal="left" vertical="center" shrinkToFit="1"/>
    </xf>
    <xf numFmtId="0" fontId="14" fillId="0" borderId="10" xfId="1" applyFont="1" applyBorder="1" applyAlignment="1">
      <alignment horizontal="left" vertical="center" shrinkToFit="1"/>
    </xf>
    <xf numFmtId="0" fontId="14" fillId="0" borderId="17" xfId="1" applyFont="1" applyBorder="1" applyAlignment="1">
      <alignment horizontal="left" vertical="center" shrinkToFit="1"/>
    </xf>
    <xf numFmtId="0" fontId="14" fillId="0" borderId="30" xfId="1" applyFont="1" applyBorder="1" applyAlignment="1">
      <alignment horizontal="left" vertical="center" shrinkToFit="1"/>
    </xf>
    <xf numFmtId="0" fontId="14" fillId="0" borderId="31" xfId="1" applyFont="1" applyBorder="1" applyAlignment="1">
      <alignment horizontal="left" vertical="center" shrinkToFit="1"/>
    </xf>
    <xf numFmtId="0" fontId="14" fillId="0" borderId="32" xfId="1" applyFont="1" applyBorder="1" applyAlignment="1">
      <alignment horizontal="left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1" fontId="25" fillId="0" borderId="9" xfId="1" applyNumberFormat="1" applyFont="1" applyBorder="1" applyAlignment="1">
      <alignment horizontal="center" vertical="center"/>
    </xf>
    <xf numFmtId="1" fontId="25" fillId="0" borderId="35" xfId="1" applyNumberFormat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31" xfId="1" applyFont="1" applyBorder="1" applyAlignment="1">
      <alignment horizontal="center" vertical="center"/>
    </xf>
    <xf numFmtId="1" fontId="25" fillId="0" borderId="17" xfId="1" applyNumberFormat="1" applyFont="1" applyBorder="1" applyAlignment="1">
      <alignment horizontal="center" vertical="center"/>
    </xf>
    <xf numFmtId="1" fontId="25" fillId="0" borderId="32" xfId="1" applyNumberFormat="1" applyFont="1" applyBorder="1" applyAlignment="1">
      <alignment horizontal="center" vertical="center"/>
    </xf>
    <xf numFmtId="1" fontId="28" fillId="0" borderId="16" xfId="1" applyNumberFormat="1" applyFont="1" applyBorder="1" applyAlignment="1">
      <alignment horizontal="center" vertical="center"/>
    </xf>
    <xf numFmtId="1" fontId="28" fillId="0" borderId="10" xfId="1" applyNumberFormat="1" applyFont="1" applyBorder="1" applyAlignment="1">
      <alignment horizontal="center" vertical="center"/>
    </xf>
    <xf numFmtId="1" fontId="28" fillId="0" borderId="17" xfId="1" applyNumberFormat="1" applyFont="1" applyBorder="1" applyAlignment="1">
      <alignment horizontal="center" vertical="center"/>
    </xf>
    <xf numFmtId="1" fontId="28" fillId="0" borderId="30" xfId="1" applyNumberFormat="1" applyFont="1" applyBorder="1" applyAlignment="1">
      <alignment horizontal="center" vertical="center"/>
    </xf>
    <xf numFmtId="1" fontId="28" fillId="0" borderId="31" xfId="1" applyNumberFormat="1" applyFont="1" applyBorder="1" applyAlignment="1">
      <alignment horizontal="center" vertical="center"/>
    </xf>
    <xf numFmtId="1" fontId="28" fillId="0" borderId="32" xfId="1" applyNumberFormat="1" applyFont="1" applyBorder="1" applyAlignment="1">
      <alignment horizontal="center" vertical="center"/>
    </xf>
    <xf numFmtId="0" fontId="28" fillId="0" borderId="27" xfId="1" applyFont="1" applyBorder="1" applyAlignment="1">
      <alignment horizontal="center" vertical="center"/>
    </xf>
    <xf numFmtId="0" fontId="28" fillId="0" borderId="28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33" xfId="1" applyFont="1" applyBorder="1" applyAlignment="1">
      <alignment horizontal="center" vertical="center"/>
    </xf>
    <xf numFmtId="1" fontId="25" fillId="0" borderId="38" xfId="1" applyNumberFormat="1" applyFont="1" applyBorder="1" applyAlignment="1">
      <alignment horizontal="center" vertical="center"/>
    </xf>
    <xf numFmtId="1" fontId="28" fillId="0" borderId="36" xfId="1" applyNumberFormat="1" applyFont="1" applyBorder="1" applyAlignment="1">
      <alignment horizontal="center" vertical="center"/>
    </xf>
    <xf numFmtId="1" fontId="28" fillId="0" borderId="37" xfId="1" applyNumberFormat="1" applyFont="1" applyBorder="1" applyAlignment="1">
      <alignment horizontal="center" vertical="center"/>
    </xf>
    <xf numFmtId="1" fontId="28" fillId="0" borderId="38" xfId="1" applyNumberFormat="1" applyFont="1" applyBorder="1" applyAlignment="1">
      <alignment horizontal="center" vertical="center"/>
    </xf>
    <xf numFmtId="0" fontId="28" fillId="0" borderId="36" xfId="1" applyFont="1" applyBorder="1" applyAlignment="1">
      <alignment horizontal="center" vertical="center"/>
    </xf>
    <xf numFmtId="0" fontId="28" fillId="0" borderId="37" xfId="1" applyFont="1" applyBorder="1" applyAlignment="1">
      <alignment horizontal="center" vertical="center"/>
    </xf>
    <xf numFmtId="0" fontId="28" fillId="0" borderId="39" xfId="1" applyFont="1" applyBorder="1" applyAlignment="1">
      <alignment horizontal="center" vertical="center"/>
    </xf>
    <xf numFmtId="0" fontId="28" fillId="0" borderId="30" xfId="1" applyFont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14" fillId="0" borderId="36" xfId="1" applyFont="1" applyBorder="1" applyAlignment="1">
      <alignment horizontal="left" vertical="center" shrinkToFit="1"/>
    </xf>
    <xf numFmtId="0" fontId="14" fillId="0" borderId="37" xfId="1" applyFont="1" applyBorder="1" applyAlignment="1">
      <alignment horizontal="left" vertical="center" shrinkToFit="1"/>
    </xf>
    <xf numFmtId="0" fontId="14" fillId="0" borderId="38" xfId="1" applyFont="1" applyBorder="1" applyAlignment="1">
      <alignment horizontal="left" vertical="center" shrinkToFit="1"/>
    </xf>
    <xf numFmtId="1" fontId="25" fillId="0" borderId="40" xfId="1" applyNumberFormat="1" applyFont="1" applyBorder="1" applyAlignment="1">
      <alignment horizontal="center" vertical="center"/>
    </xf>
    <xf numFmtId="0" fontId="25" fillId="0" borderId="37" xfId="1" applyFont="1" applyBorder="1" applyAlignment="1">
      <alignment horizontal="center" vertical="center"/>
    </xf>
    <xf numFmtId="0" fontId="28" fillId="14" borderId="29" xfId="1" applyFont="1" applyFill="1" applyBorder="1" applyAlignment="1">
      <alignment horizontal="center" vertical="center"/>
    </xf>
    <xf numFmtId="0" fontId="28" fillId="14" borderId="41" xfId="1" applyFont="1" applyFill="1" applyBorder="1" applyAlignment="1">
      <alignment horizontal="center" vertical="center"/>
    </xf>
    <xf numFmtId="0" fontId="14" fillId="14" borderId="36" xfId="1" applyFont="1" applyFill="1" applyBorder="1" applyAlignment="1">
      <alignment horizontal="left" vertical="center" shrinkToFit="1"/>
    </xf>
    <xf numFmtId="0" fontId="14" fillId="14" borderId="37" xfId="1" applyFont="1" applyFill="1" applyBorder="1" applyAlignment="1">
      <alignment horizontal="left" vertical="center" shrinkToFit="1"/>
    </xf>
    <xf numFmtId="0" fontId="14" fillId="14" borderId="38" xfId="1" applyFont="1" applyFill="1" applyBorder="1" applyAlignment="1">
      <alignment horizontal="left" vertical="center" shrinkToFit="1"/>
    </xf>
    <xf numFmtId="0" fontId="14" fillId="14" borderId="22" xfId="1" applyFont="1" applyFill="1" applyBorder="1" applyAlignment="1">
      <alignment horizontal="left" vertical="center" shrinkToFit="1"/>
    </xf>
    <xf numFmtId="0" fontId="14" fillId="14" borderId="13" xfId="1" applyFont="1" applyFill="1" applyBorder="1" applyAlignment="1">
      <alignment horizontal="left" vertical="center" shrinkToFit="1"/>
    </xf>
    <xf numFmtId="0" fontId="14" fillId="14" borderId="21" xfId="1" applyFont="1" applyFill="1" applyBorder="1" applyAlignment="1">
      <alignment horizontal="left" vertical="center" shrinkToFit="1"/>
    </xf>
    <xf numFmtId="0" fontId="4" fillId="14" borderId="5" xfId="1" applyFont="1" applyFill="1" applyBorder="1" applyAlignment="1">
      <alignment horizontal="center" vertical="center" shrinkToFit="1"/>
    </xf>
    <xf numFmtId="0" fontId="4" fillId="14" borderId="33" xfId="1" applyFont="1" applyFill="1" applyBorder="1" applyAlignment="1">
      <alignment horizontal="center" vertical="center" shrinkToFit="1"/>
    </xf>
    <xf numFmtId="0" fontId="4" fillId="14" borderId="42" xfId="1" applyFont="1" applyFill="1" applyBorder="1" applyAlignment="1">
      <alignment horizontal="center" vertical="center" shrinkToFit="1"/>
    </xf>
    <xf numFmtId="0" fontId="4" fillId="14" borderId="43" xfId="1" applyFont="1" applyFill="1" applyBorder="1" applyAlignment="1">
      <alignment horizontal="center" vertical="center" shrinkToFit="1"/>
    </xf>
    <xf numFmtId="1" fontId="25" fillId="14" borderId="40" xfId="1" applyNumberFormat="1" applyFont="1" applyFill="1" applyBorder="1" applyAlignment="1">
      <alignment horizontal="center" vertical="center"/>
    </xf>
    <xf numFmtId="1" fontId="25" fillId="14" borderId="12" xfId="1" applyNumberFormat="1" applyFont="1" applyFill="1" applyBorder="1" applyAlignment="1">
      <alignment horizontal="center" vertical="center"/>
    </xf>
    <xf numFmtId="0" fontId="25" fillId="14" borderId="37" xfId="1" applyFont="1" applyFill="1" applyBorder="1" applyAlignment="1">
      <alignment horizontal="center" vertical="center"/>
    </xf>
    <xf numFmtId="0" fontId="25" fillId="14" borderId="13" xfId="1" applyFont="1" applyFill="1" applyBorder="1" applyAlignment="1">
      <alignment horizontal="center" vertical="center"/>
    </xf>
    <xf numFmtId="1" fontId="25" fillId="14" borderId="38" xfId="1" applyNumberFormat="1" applyFont="1" applyFill="1" applyBorder="1" applyAlignment="1">
      <alignment horizontal="center" vertical="center"/>
    </xf>
    <xf numFmtId="1" fontId="25" fillId="14" borderId="21" xfId="1" applyNumberFormat="1" applyFont="1" applyFill="1" applyBorder="1" applyAlignment="1">
      <alignment horizontal="center" vertical="center"/>
    </xf>
    <xf numFmtId="1" fontId="28" fillId="14" borderId="36" xfId="1" applyNumberFormat="1" applyFont="1" applyFill="1" applyBorder="1" applyAlignment="1">
      <alignment horizontal="center" vertical="center"/>
    </xf>
    <xf numFmtId="1" fontId="28" fillId="14" borderId="37" xfId="1" applyNumberFormat="1" applyFont="1" applyFill="1" applyBorder="1" applyAlignment="1">
      <alignment horizontal="center" vertical="center"/>
    </xf>
    <xf numFmtId="1" fontId="28" fillId="14" borderId="38" xfId="1" applyNumberFormat="1" applyFont="1" applyFill="1" applyBorder="1" applyAlignment="1">
      <alignment horizontal="center" vertical="center"/>
    </xf>
    <xf numFmtId="1" fontId="28" fillId="14" borderId="22" xfId="1" applyNumberFormat="1" applyFont="1" applyFill="1" applyBorder="1" applyAlignment="1">
      <alignment horizontal="center" vertical="center"/>
    </xf>
    <xf numFmtId="1" fontId="28" fillId="14" borderId="13" xfId="1" applyNumberFormat="1" applyFont="1" applyFill="1" applyBorder="1" applyAlignment="1">
      <alignment horizontal="center" vertical="center"/>
    </xf>
    <xf numFmtId="1" fontId="28" fillId="14" borderId="21" xfId="1" applyNumberFormat="1" applyFont="1" applyFill="1" applyBorder="1" applyAlignment="1">
      <alignment horizontal="center" vertical="center"/>
    </xf>
    <xf numFmtId="0" fontId="28" fillId="14" borderId="5" xfId="1" applyFont="1" applyFill="1" applyBorder="1" applyAlignment="1">
      <alignment horizontal="center" vertical="center"/>
    </xf>
    <xf numFmtId="0" fontId="28" fillId="14" borderId="33" xfId="1" applyFont="1" applyFill="1" applyBorder="1" applyAlignment="1">
      <alignment horizontal="center" vertical="center"/>
    </xf>
    <xf numFmtId="0" fontId="28" fillId="14" borderId="42" xfId="1" applyFont="1" applyFill="1" applyBorder="1" applyAlignment="1">
      <alignment horizontal="center" vertical="center"/>
    </xf>
    <xf numFmtId="0" fontId="28" fillId="14" borderId="43" xfId="1" applyFont="1" applyFill="1" applyBorder="1" applyAlignment="1">
      <alignment horizontal="center" vertical="center"/>
    </xf>
    <xf numFmtId="0" fontId="27" fillId="0" borderId="31" xfId="1" applyFont="1" applyBorder="1" applyAlignment="1">
      <alignment horizontal="center"/>
    </xf>
    <xf numFmtId="0" fontId="33" fillId="0" borderId="31" xfId="1" applyFont="1" applyBorder="1" applyAlignment="1">
      <alignment horizontal="center"/>
    </xf>
    <xf numFmtId="0" fontId="33" fillId="0" borderId="32" xfId="1" applyFont="1" applyBorder="1" applyAlignment="1">
      <alignment horizontal="center"/>
    </xf>
    <xf numFmtId="0" fontId="27" fillId="0" borderId="30" xfId="1" applyFont="1" applyBorder="1" applyAlignment="1">
      <alignment horizontal="center"/>
    </xf>
    <xf numFmtId="0" fontId="25" fillId="0" borderId="44" xfId="1" applyFont="1" applyBorder="1" applyAlignment="1">
      <alignment horizontal="center" vertical="center" shrinkToFit="1"/>
    </xf>
    <xf numFmtId="0" fontId="25" fillId="0" borderId="45" xfId="1" applyFont="1" applyBorder="1" applyAlignment="1">
      <alignment horizontal="center" vertical="center" shrinkToFit="1"/>
    </xf>
    <xf numFmtId="0" fontId="27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 shrinkToFit="1"/>
    </xf>
    <xf numFmtId="0" fontId="25" fillId="0" borderId="24" xfId="1" applyFont="1" applyBorder="1" applyAlignment="1">
      <alignment horizontal="center" vertical="center" shrinkToFit="1"/>
    </xf>
    <xf numFmtId="0" fontId="28" fillId="0" borderId="41" xfId="1" applyFont="1" applyBorder="1" applyAlignment="1">
      <alignment horizontal="center" vertical="center"/>
    </xf>
    <xf numFmtId="0" fontId="14" fillId="0" borderId="22" xfId="1" applyFont="1" applyBorder="1" applyAlignment="1">
      <alignment horizontal="left" vertical="center" shrinkToFit="1"/>
    </xf>
    <xf numFmtId="0" fontId="14" fillId="0" borderId="13" xfId="1" applyFont="1" applyBorder="1" applyAlignment="1">
      <alignment horizontal="left" vertical="center" shrinkToFit="1"/>
    </xf>
    <xf numFmtId="0" fontId="14" fillId="0" borderId="21" xfId="1" applyFont="1" applyBorder="1" applyAlignment="1">
      <alignment horizontal="left" vertical="center" shrinkToFit="1"/>
    </xf>
    <xf numFmtId="0" fontId="4" fillId="0" borderId="42" xfId="1" applyFont="1" applyBorder="1" applyAlignment="1">
      <alignment horizontal="center" vertical="center" shrinkToFit="1"/>
    </xf>
    <xf numFmtId="0" fontId="4" fillId="0" borderId="43" xfId="1" applyFont="1" applyBorder="1" applyAlignment="1">
      <alignment horizontal="center" vertical="center" shrinkToFit="1"/>
    </xf>
    <xf numFmtId="1" fontId="25" fillId="0" borderId="12" xfId="1" applyNumberFormat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1" fontId="25" fillId="0" borderId="21" xfId="1" applyNumberFormat="1" applyFont="1" applyBorder="1" applyAlignment="1">
      <alignment horizontal="center" vertical="center"/>
    </xf>
    <xf numFmtId="1" fontId="28" fillId="0" borderId="22" xfId="1" applyNumberFormat="1" applyFont="1" applyBorder="1" applyAlignment="1">
      <alignment horizontal="center" vertical="center"/>
    </xf>
    <xf numFmtId="1" fontId="28" fillId="0" borderId="13" xfId="1" applyNumberFormat="1" applyFont="1" applyBorder="1" applyAlignment="1">
      <alignment horizontal="center" vertical="center"/>
    </xf>
    <xf numFmtId="1" fontId="28" fillId="0" borderId="21" xfId="1" applyNumberFormat="1" applyFont="1" applyBorder="1" applyAlignment="1">
      <alignment horizontal="center" vertical="center"/>
    </xf>
    <xf numFmtId="0" fontId="28" fillId="0" borderId="42" xfId="1" applyFont="1" applyBorder="1" applyAlignment="1">
      <alignment horizontal="center" vertical="center"/>
    </xf>
    <xf numFmtId="0" fontId="28" fillId="0" borderId="43" xfId="1" applyFont="1" applyBorder="1" applyAlignment="1">
      <alignment horizontal="center" vertical="center"/>
    </xf>
    <xf numFmtId="0" fontId="36" fillId="6" borderId="12" xfId="1" applyFont="1" applyFill="1" applyBorder="1" applyAlignment="1">
      <alignment horizontal="center" shrinkToFit="1"/>
    </xf>
    <xf numFmtId="0" fontId="36" fillId="6" borderId="13" xfId="1" applyFont="1" applyFill="1" applyBorder="1" applyAlignment="1">
      <alignment horizontal="center" shrinkToFit="1"/>
    </xf>
    <xf numFmtId="0" fontId="36" fillId="6" borderId="14" xfId="1" applyFont="1" applyFill="1" applyBorder="1" applyAlignment="1">
      <alignment horizontal="center" shrinkToFit="1"/>
    </xf>
    <xf numFmtId="0" fontId="24" fillId="7" borderId="5" xfId="1" applyFont="1" applyFill="1" applyBorder="1" applyAlignment="1">
      <alignment horizontal="center" vertical="center"/>
    </xf>
    <xf numFmtId="0" fontId="25" fillId="0" borderId="0" xfId="1" applyFont="1" applyAlignment="1">
      <alignment horizontal="right" vertical="center"/>
    </xf>
    <xf numFmtId="0" fontId="41" fillId="9" borderId="25" xfId="1" applyFont="1" applyFill="1" applyBorder="1" applyAlignment="1">
      <alignment horizontal="center" vertical="center"/>
    </xf>
    <xf numFmtId="1" fontId="25" fillId="14" borderId="32" xfId="1" applyNumberFormat="1" applyFont="1" applyFill="1" applyBorder="1" applyAlignment="1">
      <alignment horizontal="center" vertical="center"/>
    </xf>
    <xf numFmtId="1" fontId="28" fillId="14" borderId="30" xfId="1" applyNumberFormat="1" applyFont="1" applyFill="1" applyBorder="1" applyAlignment="1">
      <alignment horizontal="center" vertical="center"/>
    </xf>
    <xf numFmtId="1" fontId="28" fillId="14" borderId="31" xfId="1" applyNumberFormat="1" applyFont="1" applyFill="1" applyBorder="1" applyAlignment="1">
      <alignment horizontal="center" vertical="center"/>
    </xf>
    <xf numFmtId="1" fontId="28" fillId="14" borderId="32" xfId="1" applyNumberFormat="1" applyFont="1" applyFill="1" applyBorder="1" applyAlignment="1">
      <alignment horizontal="center" vertical="center"/>
    </xf>
    <xf numFmtId="0" fontId="28" fillId="14" borderId="36" xfId="1" applyFont="1" applyFill="1" applyBorder="1" applyAlignment="1">
      <alignment horizontal="center" vertical="center"/>
    </xf>
    <xf numFmtId="0" fontId="28" fillId="14" borderId="37" xfId="1" applyFont="1" applyFill="1" applyBorder="1" applyAlignment="1">
      <alignment horizontal="center" vertical="center"/>
    </xf>
    <xf numFmtId="0" fontId="28" fillId="14" borderId="39" xfId="1" applyFont="1" applyFill="1" applyBorder="1" applyAlignment="1">
      <alignment horizontal="center" vertical="center"/>
    </xf>
    <xf numFmtId="0" fontId="28" fillId="14" borderId="30" xfId="1" applyFont="1" applyFill="1" applyBorder="1" applyAlignment="1">
      <alignment horizontal="center" vertical="center"/>
    </xf>
    <xf numFmtId="0" fontId="28" fillId="14" borderId="31" xfId="1" applyFont="1" applyFill="1" applyBorder="1" applyAlignment="1">
      <alignment horizontal="center" vertical="center"/>
    </xf>
    <xf numFmtId="0" fontId="28" fillId="14" borderId="34" xfId="1" applyFont="1" applyFill="1" applyBorder="1" applyAlignment="1">
      <alignment horizontal="center" vertical="center"/>
    </xf>
    <xf numFmtId="0" fontId="14" fillId="14" borderId="30" xfId="1" applyFont="1" applyFill="1" applyBorder="1" applyAlignment="1">
      <alignment horizontal="left" vertical="center" shrinkToFit="1"/>
    </xf>
    <xf numFmtId="0" fontId="14" fillId="14" borderId="31" xfId="1" applyFont="1" applyFill="1" applyBorder="1" applyAlignment="1">
      <alignment horizontal="left" vertical="center" shrinkToFit="1"/>
    </xf>
    <xf numFmtId="0" fontId="14" fillId="14" borderId="32" xfId="1" applyFont="1" applyFill="1" applyBorder="1" applyAlignment="1">
      <alignment horizontal="left" vertical="center" shrinkToFit="1"/>
    </xf>
    <xf numFmtId="1" fontId="25" fillId="14" borderId="35" xfId="1" applyNumberFormat="1" applyFont="1" applyFill="1" applyBorder="1" applyAlignment="1">
      <alignment horizontal="center" vertical="center"/>
    </xf>
    <xf numFmtId="0" fontId="25" fillId="14" borderId="31" xfId="1" applyFont="1" applyFill="1" applyBorder="1" applyAlignment="1">
      <alignment horizontal="center" vertical="center"/>
    </xf>
    <xf numFmtId="0" fontId="24" fillId="7" borderId="60" xfId="1" applyFont="1" applyFill="1" applyBorder="1" applyAlignment="1">
      <alignment horizontal="center" vertical="center"/>
    </xf>
    <xf numFmtId="0" fontId="4" fillId="0" borderId="59" xfId="1" applyFont="1" applyBorder="1" applyAlignment="1">
      <alignment horizontal="center" vertical="center" shrinkToFit="1"/>
    </xf>
    <xf numFmtId="0" fontId="4" fillId="0" borderId="75" xfId="1" applyFont="1" applyBorder="1" applyAlignment="1">
      <alignment horizontal="center" vertical="center" shrinkToFit="1"/>
    </xf>
    <xf numFmtId="0" fontId="28" fillId="0" borderId="59" xfId="1" applyFont="1" applyBorder="1" applyAlignment="1">
      <alignment horizontal="center" vertical="center"/>
    </xf>
    <xf numFmtId="0" fontId="28" fillId="0" borderId="75" xfId="1" applyFont="1" applyBorder="1" applyAlignment="1">
      <alignment horizontal="center" vertical="center"/>
    </xf>
    <xf numFmtId="1" fontId="25" fillId="0" borderId="79" xfId="1" applyNumberFormat="1" applyFont="1" applyBorder="1" applyAlignment="1">
      <alignment horizontal="center" vertical="center"/>
    </xf>
    <xf numFmtId="1" fontId="28" fillId="0" borderId="62" xfId="1" applyNumberFormat="1" applyFont="1" applyBorder="1" applyAlignment="1">
      <alignment horizontal="center" vertical="center"/>
    </xf>
    <xf numFmtId="1" fontId="28" fillId="0" borderId="78" xfId="1" applyNumberFormat="1" applyFont="1" applyBorder="1" applyAlignment="1">
      <alignment horizontal="center" vertical="center"/>
    </xf>
    <xf numFmtId="1" fontId="28" fillId="0" borderId="79" xfId="1" applyNumberFormat="1" applyFont="1" applyBorder="1" applyAlignment="1">
      <alignment horizontal="center" vertical="center"/>
    </xf>
    <xf numFmtId="0" fontId="28" fillId="0" borderId="62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/>
    </xf>
    <xf numFmtId="0" fontId="28" fillId="0" borderId="80" xfId="1" applyFont="1" applyBorder="1" applyAlignment="1">
      <alignment horizontal="center" vertical="center"/>
    </xf>
    <xf numFmtId="0" fontId="28" fillId="0" borderId="57" xfId="1" applyFont="1" applyBorder="1" applyAlignment="1">
      <alignment horizontal="center" vertical="center"/>
    </xf>
    <xf numFmtId="0" fontId="14" fillId="0" borderId="62" xfId="1" applyFont="1" applyBorder="1" applyAlignment="1">
      <alignment horizontal="left" vertical="center" shrinkToFit="1"/>
    </xf>
    <xf numFmtId="0" fontId="14" fillId="0" borderId="78" xfId="1" applyFont="1" applyBorder="1" applyAlignment="1">
      <alignment horizontal="left" vertical="center" shrinkToFit="1"/>
    </xf>
    <xf numFmtId="0" fontId="14" fillId="0" borderId="79" xfId="1" applyFont="1" applyBorder="1" applyAlignment="1">
      <alignment horizontal="left" vertical="center" shrinkToFit="1"/>
    </xf>
    <xf numFmtId="1" fontId="25" fillId="0" borderId="81" xfId="1" applyNumberFormat="1" applyFont="1" applyBorder="1" applyAlignment="1">
      <alignment horizontal="center" vertical="center"/>
    </xf>
    <xf numFmtId="0" fontId="25" fillId="0" borderId="78" xfId="1" applyFont="1" applyBorder="1" applyAlignment="1">
      <alignment horizontal="center" vertical="center"/>
    </xf>
    <xf numFmtId="0" fontId="25" fillId="0" borderId="58" xfId="1" applyFont="1" applyBorder="1" applyAlignment="1">
      <alignment horizontal="center" vertical="center" shrinkToFit="1"/>
    </xf>
    <xf numFmtId="0" fontId="25" fillId="0" borderId="54" xfId="1" applyFont="1" applyBorder="1" applyAlignment="1">
      <alignment horizontal="center" vertical="center" shrinkToFit="1"/>
    </xf>
    <xf numFmtId="0" fontId="24" fillId="7" borderId="59" xfId="1" applyFont="1" applyFill="1" applyBorder="1" applyAlignment="1">
      <alignment horizontal="center" vertical="center"/>
    </xf>
    <xf numFmtId="0" fontId="28" fillId="0" borderId="64" xfId="1" applyFont="1" applyBorder="1" applyAlignment="1">
      <alignment horizontal="center" vertical="center"/>
    </xf>
    <xf numFmtId="0" fontId="4" fillId="0" borderId="68" xfId="1" applyFont="1" applyBorder="1" applyAlignment="1">
      <alignment horizontal="center" vertical="center" shrinkToFit="1"/>
    </xf>
    <xf numFmtId="0" fontId="4" fillId="0" borderId="77" xfId="1" applyFont="1" applyBorder="1" applyAlignment="1">
      <alignment horizontal="center" vertical="center" shrinkToFit="1"/>
    </xf>
    <xf numFmtId="0" fontId="28" fillId="0" borderId="68" xfId="1" applyFont="1" applyBorder="1" applyAlignment="1">
      <alignment horizontal="center" vertical="center"/>
    </xf>
    <xf numFmtId="0" fontId="28" fillId="0" borderId="77" xfId="1" applyFont="1" applyBorder="1" applyAlignment="1">
      <alignment horizontal="center" vertical="center"/>
    </xf>
    <xf numFmtId="0" fontId="41" fillId="9" borderId="60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62" xfId="1" applyFont="1" applyBorder="1" applyAlignment="1">
      <alignment horizontal="center" vertical="center" shrinkToFit="1"/>
    </xf>
    <xf numFmtId="0" fontId="4" fillId="0" borderId="78" xfId="1" applyFont="1" applyBorder="1" applyAlignment="1">
      <alignment horizontal="center" vertical="center" shrinkToFit="1"/>
    </xf>
    <xf numFmtId="0" fontId="4" fillId="0" borderId="80" xfId="1" applyFont="1" applyBorder="1" applyAlignment="1">
      <alignment horizontal="center" vertical="center" shrinkToFit="1"/>
    </xf>
    <xf numFmtId="0" fontId="28" fillId="14" borderId="62" xfId="1" applyFont="1" applyFill="1" applyBorder="1" applyAlignment="1">
      <alignment horizontal="center" vertical="center"/>
    </xf>
    <xf numFmtId="0" fontId="28" fillId="14" borderId="78" xfId="1" applyFont="1" applyFill="1" applyBorder="1" applyAlignment="1">
      <alignment horizontal="center" vertical="center"/>
    </xf>
    <xf numFmtId="0" fontId="28" fillId="14" borderId="80" xfId="1" applyFont="1" applyFill="1" applyBorder="1" applyAlignment="1">
      <alignment horizontal="center" vertical="center"/>
    </xf>
    <xf numFmtId="0" fontId="28" fillId="14" borderId="57" xfId="1" applyFont="1" applyFill="1" applyBorder="1" applyAlignment="1">
      <alignment horizontal="center" vertical="center"/>
    </xf>
    <xf numFmtId="0" fontId="14" fillId="14" borderId="62" xfId="1" applyFont="1" applyFill="1" applyBorder="1" applyAlignment="1">
      <alignment horizontal="left" vertical="center" shrinkToFit="1"/>
    </xf>
    <xf numFmtId="0" fontId="14" fillId="14" borderId="78" xfId="1" applyFont="1" applyFill="1" applyBorder="1" applyAlignment="1">
      <alignment horizontal="left" vertical="center" shrinkToFit="1"/>
    </xf>
    <xf numFmtId="0" fontId="14" fillId="14" borderId="79" xfId="1" applyFont="1" applyFill="1" applyBorder="1" applyAlignment="1">
      <alignment horizontal="left" vertical="center" shrinkToFit="1"/>
    </xf>
    <xf numFmtId="0" fontId="4" fillId="14" borderId="59" xfId="1" applyFont="1" applyFill="1" applyBorder="1" applyAlignment="1">
      <alignment horizontal="center" vertical="center" shrinkToFit="1"/>
    </xf>
    <xf numFmtId="0" fontId="4" fillId="14" borderId="75" xfId="1" applyFont="1" applyFill="1" applyBorder="1" applyAlignment="1">
      <alignment horizontal="center" vertical="center" shrinkToFit="1"/>
    </xf>
    <xf numFmtId="1" fontId="25" fillId="14" borderId="81" xfId="1" applyNumberFormat="1" applyFont="1" applyFill="1" applyBorder="1" applyAlignment="1">
      <alignment horizontal="center" vertical="center"/>
    </xf>
    <xf numFmtId="0" fontId="25" fillId="14" borderId="78" xfId="1" applyFont="1" applyFill="1" applyBorder="1" applyAlignment="1">
      <alignment horizontal="center" vertical="center"/>
    </xf>
    <xf numFmtId="1" fontId="25" fillId="14" borderId="79" xfId="1" applyNumberFormat="1" applyFont="1" applyFill="1" applyBorder="1" applyAlignment="1">
      <alignment horizontal="center" vertical="center"/>
    </xf>
    <xf numFmtId="1" fontId="28" fillId="14" borderId="62" xfId="1" applyNumberFormat="1" applyFont="1" applyFill="1" applyBorder="1" applyAlignment="1">
      <alignment horizontal="center" vertical="center"/>
    </xf>
    <xf numFmtId="1" fontId="28" fillId="14" borderId="78" xfId="1" applyNumberFormat="1" applyFont="1" applyFill="1" applyBorder="1" applyAlignment="1">
      <alignment horizontal="center" vertical="center"/>
    </xf>
    <xf numFmtId="1" fontId="28" fillId="14" borderId="79" xfId="1" applyNumberFormat="1" applyFont="1" applyFill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21" xfId="1" applyFont="1" applyBorder="1" applyAlignment="1">
      <alignment horizontal="center" vertical="center"/>
    </xf>
    <xf numFmtId="0" fontId="32" fillId="0" borderId="22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0" fontId="30" fillId="0" borderId="82" xfId="1" applyFont="1" applyBorder="1" applyAlignment="1">
      <alignment horizontal="center" vertical="center"/>
    </xf>
    <xf numFmtId="0" fontId="28" fillId="0" borderId="22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4" fillId="7" borderId="83" xfId="1" applyFont="1" applyFill="1" applyBorder="1" applyAlignment="1">
      <alignment horizontal="center" vertical="center"/>
    </xf>
    <xf numFmtId="0" fontId="24" fillId="7" borderId="56" xfId="1" applyFont="1" applyFill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28" fillId="0" borderId="51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0" fontId="28" fillId="14" borderId="26" xfId="1" applyFont="1" applyFill="1" applyBorder="1" applyAlignment="1">
      <alignment horizontal="center" vertical="center"/>
    </xf>
    <xf numFmtId="0" fontId="14" fillId="14" borderId="16" xfId="1" applyFont="1" applyFill="1" applyBorder="1" applyAlignment="1">
      <alignment horizontal="left" vertical="center" shrinkToFit="1"/>
    </xf>
    <xf numFmtId="0" fontId="14" fillId="14" borderId="10" xfId="1" applyFont="1" applyFill="1" applyBorder="1" applyAlignment="1">
      <alignment horizontal="left" vertical="center" shrinkToFit="1"/>
    </xf>
    <xf numFmtId="0" fontId="14" fillId="14" borderId="17" xfId="1" applyFont="1" applyFill="1" applyBorder="1" applyAlignment="1">
      <alignment horizontal="left" vertical="center" shrinkToFit="1"/>
    </xf>
    <xf numFmtId="0" fontId="4" fillId="14" borderId="27" xfId="1" applyFont="1" applyFill="1" applyBorder="1" applyAlignment="1">
      <alignment horizontal="center" vertical="center" shrinkToFit="1"/>
    </xf>
    <xf numFmtId="0" fontId="4" fillId="14" borderId="28" xfId="1" applyFont="1" applyFill="1" applyBorder="1" applyAlignment="1">
      <alignment horizontal="center" vertical="center" shrinkToFit="1"/>
    </xf>
    <xf numFmtId="1" fontId="25" fillId="14" borderId="9" xfId="1" applyNumberFormat="1" applyFont="1" applyFill="1" applyBorder="1" applyAlignment="1">
      <alignment horizontal="center" vertical="center"/>
    </xf>
    <xf numFmtId="0" fontId="25" fillId="14" borderId="10" xfId="1" applyFont="1" applyFill="1" applyBorder="1" applyAlignment="1">
      <alignment horizontal="center" vertical="center"/>
    </xf>
    <xf numFmtId="1" fontId="25" fillId="14" borderId="17" xfId="1" applyNumberFormat="1" applyFont="1" applyFill="1" applyBorder="1" applyAlignment="1">
      <alignment horizontal="center" vertical="center"/>
    </xf>
    <xf numFmtId="1" fontId="28" fillId="14" borderId="16" xfId="1" applyNumberFormat="1" applyFont="1" applyFill="1" applyBorder="1" applyAlignment="1">
      <alignment horizontal="center" vertical="center"/>
    </xf>
    <xf numFmtId="1" fontId="28" fillId="14" borderId="10" xfId="1" applyNumberFormat="1" applyFont="1" applyFill="1" applyBorder="1" applyAlignment="1">
      <alignment horizontal="center" vertical="center"/>
    </xf>
    <xf numFmtId="1" fontId="28" fillId="14" borderId="17" xfId="1" applyNumberFormat="1" applyFont="1" applyFill="1" applyBorder="1" applyAlignment="1">
      <alignment horizontal="center" vertical="center"/>
    </xf>
    <xf numFmtId="0" fontId="28" fillId="14" borderId="27" xfId="1" applyFont="1" applyFill="1" applyBorder="1" applyAlignment="1">
      <alignment horizontal="center" vertical="center"/>
    </xf>
    <xf numFmtId="0" fontId="28" fillId="14" borderId="28" xfId="1" applyFont="1" applyFill="1" applyBorder="1" applyAlignment="1">
      <alignment horizontal="center" vertical="center"/>
    </xf>
    <xf numFmtId="0" fontId="28" fillId="14" borderId="59" xfId="1" applyFont="1" applyFill="1" applyBorder="1" applyAlignment="1">
      <alignment horizontal="center" vertical="center"/>
    </xf>
    <xf numFmtId="0" fontId="28" fillId="14" borderId="75" xfId="1" applyFont="1" applyFill="1" applyBorder="1" applyAlignment="1">
      <alignment horizontal="center" vertical="center"/>
    </xf>
    <xf numFmtId="0" fontId="28" fillId="0" borderId="8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25" fillId="0" borderId="78" xfId="1" applyFont="1" applyBorder="1" applyAlignment="1">
      <alignment horizontal="center" vertical="center" shrinkToFit="1"/>
    </xf>
    <xf numFmtId="0" fontId="25" fillId="0" borderId="79" xfId="1" applyFont="1" applyBorder="1" applyAlignment="1">
      <alignment horizontal="center" vertical="center" shrinkToFit="1"/>
    </xf>
    <xf numFmtId="0" fontId="27" fillId="0" borderId="78" xfId="1" applyFont="1" applyBorder="1" applyAlignment="1">
      <alignment horizontal="center" vertical="center"/>
    </xf>
  </cellXfs>
  <cellStyles count="5">
    <cellStyle name="Navadno" xfId="0" builtinId="0"/>
    <cellStyle name="Navadno 2" xfId="1" xr:uid="{04E1B241-15B1-4D61-8A5F-1E0FEB0D1EF2}"/>
    <cellStyle name="Normal 2" xfId="2" xr:uid="{E33F492E-E1D9-416D-A8CB-6638C13B45EA}"/>
    <cellStyle name="Normal 2 2" xfId="3" xr:uid="{D149239B-44B9-4D76-9A2C-CB2397CA1293}"/>
    <cellStyle name="Normal 2 2 2" xfId="4" xr:uid="{DEB21B52-0F7A-4855-A041-F29D0FDF7810}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92D050"/>
      </font>
    </dxf>
    <dxf>
      <fill>
        <patternFill>
          <bgColor theme="0" tint="-0.1499679555650502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92D05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92D05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92D050"/>
      </font>
    </dxf>
    <dxf>
      <fill>
        <patternFill>
          <bgColor theme="0" tint="-0.1499679555650502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92D05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92D05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92D05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92D05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ina\Desktop\MRNTZ_9.5.26\DOP%20Skupine\U13%20De&#269;ki.xlsx" TargetMode="External"/><Relationship Id="rId1" Type="http://schemas.openxmlformats.org/officeDocument/2006/relationships/externalLinkPath" Target="/Users/anina/Desktop/MRNTZ_9.5.26/DOP%20Skupine/U13%20De&#269;k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ina\Desktop\MRNTZ_9.5.26\DOP%20Skupine\U13%20Deklice.xlsx" TargetMode="External"/><Relationship Id="rId1" Type="http://schemas.openxmlformats.org/officeDocument/2006/relationships/externalLinkPath" Target="/Users/anina/Desktop/MRNTZ_9.5.26/DOP%20Skupine/U13%20Deklic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ina\Desktop\MRNTZ_9.5.26\DOP%20Skupine\U15%20De&#269;ki.xlsx" TargetMode="External"/><Relationship Id="rId1" Type="http://schemas.openxmlformats.org/officeDocument/2006/relationships/externalLinkPath" Target="/Users/anina/Desktop/MRNTZ_9.5.26/DOP%20Skupine/U15%20De&#269;ki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ina\Desktop\MRNTZ_9.5.26\DOP%20Skupine\U15%20Deklice.xlsx" TargetMode="External"/><Relationship Id="rId1" Type="http://schemas.openxmlformats.org/officeDocument/2006/relationships/externalLinkPath" Target="/Users/anina/Desktop/MRNTZ_9.5.26/DOP%20Skupine/U15%20Deklic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ina\Desktop\MRNTZ_9.5.26\DOP%20Skupine\U19%20De&#269;ki.xlsx" TargetMode="External"/><Relationship Id="rId1" Type="http://schemas.openxmlformats.org/officeDocument/2006/relationships/externalLinkPath" Target="/Users/anina/Desktop/MRNTZ_9.5.26/DOP%20Skupine/U19%20De&#269;ki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ina\Desktop\MRNTZ_9.5.26\POP%20Skupine\U9%20De&#269;ki.xlsx" TargetMode="External"/><Relationship Id="rId1" Type="http://schemas.openxmlformats.org/officeDocument/2006/relationships/externalLinkPath" Target="/Users/anina/Desktop/MRNTZ_9.5.26/POP%20Skupine/U9%20De&#269;ki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ina\Desktop\MRNTZ_9.5.26\POP%20Skupine\U11%20De&#269;ki.xlsx" TargetMode="External"/><Relationship Id="rId1" Type="http://schemas.openxmlformats.org/officeDocument/2006/relationships/externalLinkPath" Target="/Users/anina/Desktop/MRNTZ_9.5.26/POP%20Skupine/U11%20De&#269;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jave"/>
      <sheetName val="Predtekmovanje"/>
      <sheetName val="#P"/>
      <sheetName val="Finalna skupina"/>
      <sheetName val="#FS"/>
      <sheetName val="Mali finale"/>
      <sheetName val="#MF"/>
      <sheetName val="#Prazni"/>
    </sheetNames>
    <sheetDataSet>
      <sheetData sheetId="0">
        <row r="1">
          <cell r="A1" t="str">
            <v>NAZIV TEKMOVANJA</v>
          </cell>
        </row>
        <row r="3">
          <cell r="D3" t="str">
            <v>U13 DEČKI</v>
          </cell>
        </row>
        <row r="6">
          <cell r="C6">
            <v>1</v>
          </cell>
          <cell r="D6" t="str">
            <v>DRLJAČA SVEN</v>
          </cell>
          <cell r="E6" t="str">
            <v>B2</v>
          </cell>
        </row>
        <row r="7">
          <cell r="C7">
            <v>2</v>
          </cell>
          <cell r="D7" t="str">
            <v>OKLEŠČEN JAN</v>
          </cell>
          <cell r="E7" t="str">
            <v>KRKA</v>
          </cell>
        </row>
        <row r="8">
          <cell r="C8">
            <v>3</v>
          </cell>
          <cell r="D8" t="str">
            <v>DJURAŠINOVIČ ENEJ</v>
          </cell>
          <cell r="E8" t="str">
            <v>LOG</v>
          </cell>
        </row>
        <row r="9">
          <cell r="C9">
            <v>4</v>
          </cell>
          <cell r="D9" t="str">
            <v>PLANTARIČ GABER</v>
          </cell>
          <cell r="E9" t="str">
            <v>ILI</v>
          </cell>
        </row>
        <row r="10">
          <cell r="C10">
            <v>5</v>
          </cell>
          <cell r="D10" t="str">
            <v>BOBIČ ŽAN</v>
          </cell>
          <cell r="E10" t="str">
            <v>ŠD SU</v>
          </cell>
        </row>
        <row r="11">
          <cell r="C11">
            <v>6</v>
          </cell>
          <cell r="D11" t="str">
            <v>KETLER SVIT</v>
          </cell>
          <cell r="E11" t="str">
            <v>ILI</v>
          </cell>
        </row>
        <row r="12">
          <cell r="C12">
            <v>7</v>
          </cell>
          <cell r="D12" t="str">
            <v>GORENC DEL AMO SAMO</v>
          </cell>
          <cell r="E12" t="str">
            <v>B2</v>
          </cell>
        </row>
        <row r="13">
          <cell r="C13">
            <v>8</v>
          </cell>
          <cell r="D13" t="str">
            <v>FRESKAR MARCEL</v>
          </cell>
          <cell r="E13" t="str">
            <v>KRKA</v>
          </cell>
        </row>
        <row r="14">
          <cell r="C14">
            <v>9</v>
          </cell>
          <cell r="D14" t="str">
            <v>STRLE OLIVER</v>
          </cell>
          <cell r="E14" t="str">
            <v>LOG</v>
          </cell>
        </row>
        <row r="15">
          <cell r="C15">
            <v>10</v>
          </cell>
          <cell r="D15" t="str">
            <v>MALBAŠIČ POLJAK ADRIAN</v>
          </cell>
          <cell r="E15" t="str">
            <v>ILI</v>
          </cell>
        </row>
        <row r="16">
          <cell r="C16">
            <v>11</v>
          </cell>
          <cell r="D16" t="str">
            <v>REŽEK ŽIGA</v>
          </cell>
          <cell r="E16" t="str">
            <v>KRKA</v>
          </cell>
        </row>
        <row r="17">
          <cell r="C17">
            <v>12</v>
          </cell>
          <cell r="D17" t="str">
            <v>KADUNC IZIDOR</v>
          </cell>
          <cell r="E17" t="str">
            <v>ŠENTJOŠT</v>
          </cell>
        </row>
        <row r="18">
          <cell r="C18">
            <v>13</v>
          </cell>
          <cell r="D18" t="str">
            <v>LUKANČIČ ŽAN</v>
          </cell>
          <cell r="E18" t="str">
            <v>LOG</v>
          </cell>
        </row>
        <row r="19">
          <cell r="C19">
            <v>14</v>
          </cell>
          <cell r="D19" t="str">
            <v>KAVČIČ IGNACIJ</v>
          </cell>
          <cell r="E19" t="str">
            <v>ŠENTJOŠT</v>
          </cell>
        </row>
        <row r="20">
          <cell r="C20">
            <v>15</v>
          </cell>
          <cell r="D20" t="str">
            <v>ČASAR TEVŽ</v>
          </cell>
          <cell r="E20" t="str">
            <v>MEN</v>
          </cell>
        </row>
        <row r="21">
          <cell r="C21">
            <v>16</v>
          </cell>
          <cell r="D21" t="str">
            <v>KNIFIC TERŽAN TIMOTEJ</v>
          </cell>
          <cell r="E21" t="str">
            <v>ILI</v>
          </cell>
        </row>
        <row r="22">
          <cell r="C22">
            <v>17</v>
          </cell>
          <cell r="D22" t="str">
            <v>SOMRAK ERAZEM</v>
          </cell>
          <cell r="E22" t="str">
            <v>KRKA</v>
          </cell>
        </row>
        <row r="23">
          <cell r="C23">
            <v>18</v>
          </cell>
          <cell r="D23" t="str">
            <v>BOŽIČ VID</v>
          </cell>
          <cell r="E23" t="str">
            <v>TREBNJE</v>
          </cell>
        </row>
        <row r="24">
          <cell r="C24">
            <v>19</v>
          </cell>
          <cell r="D24" t="str">
            <v>ZORČIČ ANDRAŽ</v>
          </cell>
          <cell r="E24" t="str">
            <v>DOBOVA</v>
          </cell>
        </row>
        <row r="25">
          <cell r="C25">
            <v>20</v>
          </cell>
          <cell r="D25" t="str">
            <v>BORAK ČRT</v>
          </cell>
          <cell r="E25" t="str">
            <v>VES</v>
          </cell>
        </row>
        <row r="26">
          <cell r="C26">
            <v>21</v>
          </cell>
          <cell r="D26" t="str">
            <v>ŽIVEC ARNE</v>
          </cell>
          <cell r="E26" t="str">
            <v>PRE</v>
          </cell>
        </row>
        <row r="27">
          <cell r="C27">
            <v>22</v>
          </cell>
          <cell r="D27" t="str">
            <v>BAHOR MIHA</v>
          </cell>
          <cell r="E27" t="str">
            <v>TREBNJE</v>
          </cell>
        </row>
        <row r="28">
          <cell r="C28">
            <v>23</v>
          </cell>
          <cell r="D28" t="str">
            <v>ZAJC TINE</v>
          </cell>
          <cell r="E28" t="str">
            <v>VES</v>
          </cell>
        </row>
        <row r="29">
          <cell r="C29">
            <v>24</v>
          </cell>
          <cell r="D29" t="str">
            <v>LUKAN ERIK</v>
          </cell>
          <cell r="E29" t="str">
            <v>ILI</v>
          </cell>
        </row>
        <row r="30">
          <cell r="C30">
            <v>25</v>
          </cell>
          <cell r="D30" t="str">
            <v>KOŽELJ NEJC</v>
          </cell>
          <cell r="E30" t="str">
            <v>ŠENTJERNEJ</v>
          </cell>
        </row>
        <row r="31">
          <cell r="C31">
            <v>26</v>
          </cell>
          <cell r="D31" t="str">
            <v>NOVAK ALJAŽ</v>
          </cell>
          <cell r="E31" t="str">
            <v>KRKA</v>
          </cell>
        </row>
        <row r="32">
          <cell r="C32">
            <v>27</v>
          </cell>
          <cell r="D32" t="str">
            <v>MILENKOVIČ MAKSIMILJAN</v>
          </cell>
          <cell r="E32" t="str">
            <v>B2</v>
          </cell>
        </row>
        <row r="33">
          <cell r="C33">
            <v>28</v>
          </cell>
          <cell r="D33" t="str">
            <v>PIRNAT URH</v>
          </cell>
          <cell r="E33" t="str">
            <v>ILI</v>
          </cell>
        </row>
        <row r="34">
          <cell r="C34">
            <v>29</v>
          </cell>
          <cell r="D34" t="str">
            <v>TAŠKAR LOVRO</v>
          </cell>
          <cell r="E34" t="str">
            <v>RAK</v>
          </cell>
        </row>
        <row r="35">
          <cell r="C35">
            <v>30</v>
          </cell>
          <cell r="D35" t="str">
            <v>HONG YU LIU</v>
          </cell>
          <cell r="E35" t="str">
            <v>KRKA</v>
          </cell>
        </row>
        <row r="36">
          <cell r="C36">
            <v>31</v>
          </cell>
          <cell r="D36" t="str">
            <v>BERGANT ADAM</v>
          </cell>
          <cell r="E36" t="str">
            <v>LOG</v>
          </cell>
        </row>
        <row r="37">
          <cell r="C37">
            <v>32</v>
          </cell>
          <cell r="D37" t="str">
            <v>DEL COSTA SAMUEL</v>
          </cell>
          <cell r="E37" t="str">
            <v>ILI</v>
          </cell>
        </row>
        <row r="38">
          <cell r="C38"/>
          <cell r="D38"/>
          <cell r="E38"/>
        </row>
        <row r="39">
          <cell r="C39"/>
          <cell r="D39"/>
          <cell r="E39"/>
        </row>
        <row r="40">
          <cell r="C40"/>
          <cell r="D40"/>
          <cell r="E40"/>
        </row>
        <row r="41">
          <cell r="C41"/>
          <cell r="D41"/>
          <cell r="E41"/>
        </row>
        <row r="42">
          <cell r="C42"/>
          <cell r="D42"/>
          <cell r="E42"/>
        </row>
        <row r="43">
          <cell r="C43"/>
          <cell r="D43"/>
          <cell r="E43"/>
        </row>
        <row r="44">
          <cell r="C44"/>
          <cell r="D44"/>
          <cell r="E44"/>
        </row>
        <row r="45">
          <cell r="C45"/>
          <cell r="D45"/>
          <cell r="E45"/>
        </row>
        <row r="46">
          <cell r="C46"/>
          <cell r="D46"/>
          <cell r="E46"/>
        </row>
        <row r="47">
          <cell r="C47"/>
          <cell r="D47"/>
          <cell r="E47"/>
        </row>
        <row r="48">
          <cell r="C48"/>
          <cell r="D48"/>
          <cell r="E48"/>
        </row>
        <row r="49">
          <cell r="C49"/>
          <cell r="D49"/>
          <cell r="E49"/>
        </row>
        <row r="50">
          <cell r="C50"/>
          <cell r="D50"/>
          <cell r="E50"/>
        </row>
        <row r="51">
          <cell r="C51"/>
          <cell r="D51"/>
          <cell r="E51"/>
        </row>
        <row r="52">
          <cell r="C52"/>
          <cell r="D52"/>
          <cell r="E52"/>
        </row>
        <row r="53">
          <cell r="C53"/>
          <cell r="D53"/>
          <cell r="E53"/>
        </row>
        <row r="54">
          <cell r="C54"/>
          <cell r="D54"/>
          <cell r="E54"/>
        </row>
        <row r="55">
          <cell r="C55"/>
          <cell r="D55"/>
          <cell r="E55"/>
        </row>
        <row r="56">
          <cell r="C56"/>
          <cell r="D56"/>
          <cell r="E56"/>
        </row>
        <row r="57">
          <cell r="C57"/>
          <cell r="D57"/>
          <cell r="E57"/>
        </row>
        <row r="58">
          <cell r="C58"/>
          <cell r="D58"/>
          <cell r="E58"/>
        </row>
        <row r="59">
          <cell r="C59"/>
          <cell r="D59"/>
          <cell r="E59"/>
        </row>
        <row r="60">
          <cell r="C60"/>
          <cell r="D60"/>
          <cell r="E60"/>
        </row>
        <row r="61">
          <cell r="C61"/>
          <cell r="D61"/>
          <cell r="E61"/>
        </row>
        <row r="62">
          <cell r="C62"/>
          <cell r="D62"/>
          <cell r="E62"/>
        </row>
        <row r="63">
          <cell r="C63"/>
          <cell r="D63"/>
          <cell r="E63"/>
        </row>
        <row r="64">
          <cell r="C64"/>
          <cell r="D64"/>
          <cell r="E64"/>
        </row>
        <row r="65">
          <cell r="C65"/>
          <cell r="D65"/>
          <cell r="E65"/>
        </row>
        <row r="66">
          <cell r="C66"/>
          <cell r="D66"/>
          <cell r="E66"/>
        </row>
        <row r="67">
          <cell r="C67"/>
          <cell r="D67"/>
          <cell r="E67"/>
        </row>
        <row r="68">
          <cell r="C68"/>
          <cell r="D68"/>
          <cell r="E68"/>
        </row>
        <row r="69">
          <cell r="C69"/>
          <cell r="D69"/>
          <cell r="E69"/>
        </row>
        <row r="70">
          <cell r="C70"/>
          <cell r="D70"/>
          <cell r="E70"/>
        </row>
        <row r="71">
          <cell r="C71"/>
          <cell r="D71"/>
          <cell r="E71"/>
        </row>
        <row r="72">
          <cell r="C72"/>
          <cell r="D72"/>
          <cell r="E72"/>
        </row>
        <row r="73">
          <cell r="C73"/>
          <cell r="D73"/>
          <cell r="E73"/>
        </row>
        <row r="74">
          <cell r="C74"/>
          <cell r="D74"/>
          <cell r="E74"/>
        </row>
        <row r="75">
          <cell r="C75"/>
          <cell r="D75"/>
          <cell r="E75"/>
        </row>
        <row r="76">
          <cell r="C76"/>
          <cell r="D76"/>
          <cell r="E76"/>
        </row>
        <row r="77">
          <cell r="C77"/>
          <cell r="D77"/>
          <cell r="E77"/>
        </row>
        <row r="78">
          <cell r="C78"/>
          <cell r="D78"/>
          <cell r="E78"/>
        </row>
        <row r="79">
          <cell r="C79"/>
          <cell r="D79"/>
          <cell r="E79"/>
        </row>
        <row r="80">
          <cell r="C80"/>
          <cell r="D80"/>
          <cell r="E80"/>
        </row>
        <row r="81">
          <cell r="C81"/>
          <cell r="D81"/>
          <cell r="E81"/>
        </row>
        <row r="82">
          <cell r="C82"/>
          <cell r="D82"/>
          <cell r="E82"/>
        </row>
        <row r="83">
          <cell r="C83"/>
          <cell r="D83"/>
          <cell r="E83"/>
        </row>
        <row r="84">
          <cell r="C84"/>
          <cell r="D84"/>
          <cell r="E84"/>
        </row>
        <row r="85">
          <cell r="C85"/>
          <cell r="D85"/>
          <cell r="E85"/>
        </row>
        <row r="86">
          <cell r="C86"/>
          <cell r="D86"/>
          <cell r="E86"/>
        </row>
        <row r="87">
          <cell r="C87"/>
          <cell r="D87"/>
          <cell r="E87"/>
        </row>
        <row r="88">
          <cell r="C88"/>
          <cell r="D88"/>
          <cell r="E88"/>
        </row>
        <row r="89">
          <cell r="C89"/>
          <cell r="D89"/>
          <cell r="E89"/>
        </row>
        <row r="90">
          <cell r="C90"/>
          <cell r="D90"/>
          <cell r="E90"/>
        </row>
        <row r="91">
          <cell r="C91"/>
          <cell r="D91"/>
          <cell r="E91"/>
        </row>
        <row r="92">
          <cell r="C92"/>
          <cell r="D92"/>
          <cell r="E92"/>
        </row>
        <row r="93">
          <cell r="C93"/>
          <cell r="D93"/>
          <cell r="E93"/>
        </row>
        <row r="94">
          <cell r="C94"/>
          <cell r="D94"/>
          <cell r="E94"/>
        </row>
        <row r="95">
          <cell r="C95"/>
          <cell r="D95"/>
          <cell r="E95"/>
        </row>
        <row r="96">
          <cell r="C96"/>
          <cell r="D96"/>
          <cell r="E96"/>
        </row>
        <row r="97">
          <cell r="C97"/>
          <cell r="D97"/>
          <cell r="E97"/>
        </row>
        <row r="98">
          <cell r="C98"/>
          <cell r="D98"/>
          <cell r="E98"/>
        </row>
        <row r="99">
          <cell r="C99"/>
          <cell r="D99"/>
          <cell r="E99"/>
        </row>
        <row r="100">
          <cell r="C100">
            <v>999</v>
          </cell>
          <cell r="D100" t="str">
            <v>X</v>
          </cell>
          <cell r="E100" t="str">
            <v>/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jave"/>
      <sheetName val="Predtekmovanje"/>
      <sheetName val="#P"/>
      <sheetName val="Finalna skupina"/>
      <sheetName val="#FS"/>
      <sheetName val="Mali finale"/>
      <sheetName val="#MF"/>
      <sheetName val="#Prazni"/>
    </sheetNames>
    <sheetDataSet>
      <sheetData sheetId="0">
        <row r="1">
          <cell r="A1" t="str">
            <v>NAZIV TEKMOVANJA</v>
          </cell>
        </row>
        <row r="3">
          <cell r="D3" t="str">
            <v>U13 DEKLICE</v>
          </cell>
        </row>
        <row r="6">
          <cell r="C6">
            <v>1</v>
          </cell>
          <cell r="D6" t="str">
            <v>STOJKO EMA</v>
          </cell>
          <cell r="E6" t="str">
            <v>LOG</v>
          </cell>
        </row>
        <row r="7">
          <cell r="C7">
            <v>2</v>
          </cell>
          <cell r="D7" t="str">
            <v>PLANINŠEK RENEJA</v>
          </cell>
          <cell r="E7" t="str">
            <v>RAK</v>
          </cell>
        </row>
        <row r="8">
          <cell r="C8">
            <v>3</v>
          </cell>
          <cell r="D8" t="str">
            <v>MAZNIK MAJA</v>
          </cell>
          <cell r="E8" t="str">
            <v>ŠENTJERNEJ</v>
          </cell>
        </row>
        <row r="9">
          <cell r="C9">
            <v>4</v>
          </cell>
          <cell r="D9" t="str">
            <v>NOVAK NEŽA</v>
          </cell>
          <cell r="E9" t="str">
            <v>VES</v>
          </cell>
        </row>
        <row r="10">
          <cell r="C10">
            <v>5</v>
          </cell>
          <cell r="D10" t="str">
            <v>KOŠIR RENEE</v>
          </cell>
          <cell r="E10" t="str">
            <v>ŠENTJOŠT</v>
          </cell>
        </row>
        <row r="11">
          <cell r="C11">
            <v>6</v>
          </cell>
          <cell r="D11" t="str">
            <v>VIRANT MAŠA</v>
          </cell>
          <cell r="E11" t="str">
            <v>VES</v>
          </cell>
        </row>
        <row r="12">
          <cell r="C12">
            <v>7</v>
          </cell>
          <cell r="D12" t="str">
            <v>GRUBAR EVA</v>
          </cell>
          <cell r="E12" t="str">
            <v>ŠENTJERNEJ</v>
          </cell>
        </row>
        <row r="13">
          <cell r="C13">
            <v>8</v>
          </cell>
          <cell r="D13" t="str">
            <v>MARKELJ VITA</v>
          </cell>
          <cell r="E13" t="str">
            <v>LOG</v>
          </cell>
        </row>
        <row r="14">
          <cell r="C14">
            <v>9</v>
          </cell>
          <cell r="D14" t="str">
            <v>MARKOVIČ SVETLANA</v>
          </cell>
          <cell r="E14" t="str">
            <v>RAK</v>
          </cell>
        </row>
        <row r="15">
          <cell r="C15">
            <v>10</v>
          </cell>
          <cell r="D15" t="str">
            <v>LOGAR LAURA</v>
          </cell>
          <cell r="E15" t="str">
            <v>B2</v>
          </cell>
        </row>
        <row r="16">
          <cell r="C16">
            <v>11</v>
          </cell>
          <cell r="D16" t="str">
            <v>SIMONČIČ SARA</v>
          </cell>
          <cell r="E16" t="str">
            <v>ŠD SU</v>
          </cell>
        </row>
        <row r="17">
          <cell r="C17">
            <v>12</v>
          </cell>
          <cell r="D17" t="str">
            <v>ŠOLAR MAŠA</v>
          </cell>
          <cell r="E17" t="str">
            <v>B2</v>
          </cell>
        </row>
        <row r="18">
          <cell r="C18">
            <v>13</v>
          </cell>
          <cell r="D18" t="str">
            <v>MALIČ KEJA</v>
          </cell>
          <cell r="E18" t="str">
            <v>LOG</v>
          </cell>
        </row>
        <row r="19">
          <cell r="C19">
            <v>14</v>
          </cell>
          <cell r="D19" t="str">
            <v>NOVAK ŽANA</v>
          </cell>
          <cell r="E19" t="str">
            <v>VES</v>
          </cell>
        </row>
        <row r="20">
          <cell r="C20">
            <v>15</v>
          </cell>
          <cell r="D20" t="str">
            <v>KALUŽA EMA</v>
          </cell>
          <cell r="E20" t="str">
            <v>VES</v>
          </cell>
        </row>
        <row r="21">
          <cell r="C21">
            <v>16</v>
          </cell>
          <cell r="D21" t="str">
            <v>GNEZDA ULA</v>
          </cell>
          <cell r="E21" t="str">
            <v>RAK</v>
          </cell>
        </row>
        <row r="22">
          <cell r="C22">
            <v>17</v>
          </cell>
          <cell r="D22" t="str">
            <v>LEVIČNIK INJA</v>
          </cell>
          <cell r="E22" t="str">
            <v>B2</v>
          </cell>
        </row>
        <row r="23">
          <cell r="C23">
            <v>18</v>
          </cell>
          <cell r="D23" t="str">
            <v>BRULC ZOJA</v>
          </cell>
          <cell r="E23" t="str">
            <v>ŠD SU</v>
          </cell>
        </row>
        <row r="24">
          <cell r="C24"/>
          <cell r="D24"/>
          <cell r="E24"/>
        </row>
        <row r="25">
          <cell r="C25"/>
          <cell r="D25"/>
          <cell r="E25"/>
        </row>
        <row r="26">
          <cell r="C26"/>
          <cell r="D26"/>
          <cell r="E26"/>
        </row>
        <row r="27">
          <cell r="C27"/>
          <cell r="D27"/>
          <cell r="E27"/>
        </row>
        <row r="28">
          <cell r="C28"/>
          <cell r="D28"/>
          <cell r="E28"/>
        </row>
        <row r="29">
          <cell r="C29"/>
          <cell r="D29"/>
          <cell r="E29"/>
        </row>
        <row r="30">
          <cell r="C30"/>
          <cell r="D30"/>
          <cell r="E30"/>
        </row>
        <row r="31">
          <cell r="C31"/>
          <cell r="D31"/>
          <cell r="E31"/>
        </row>
        <row r="32">
          <cell r="C32"/>
          <cell r="D32"/>
          <cell r="E32"/>
        </row>
        <row r="33">
          <cell r="C33"/>
          <cell r="D33"/>
          <cell r="E33"/>
        </row>
        <row r="34">
          <cell r="C34"/>
          <cell r="D34"/>
          <cell r="E34"/>
        </row>
        <row r="35">
          <cell r="C35"/>
          <cell r="D35"/>
          <cell r="E35"/>
        </row>
        <row r="36">
          <cell r="C36"/>
          <cell r="D36"/>
          <cell r="E36"/>
        </row>
        <row r="37">
          <cell r="C37"/>
          <cell r="D37"/>
          <cell r="E37"/>
        </row>
        <row r="38">
          <cell r="C38"/>
          <cell r="D38"/>
          <cell r="E38"/>
        </row>
        <row r="39">
          <cell r="C39"/>
          <cell r="D39"/>
          <cell r="E39"/>
        </row>
        <row r="40">
          <cell r="C40"/>
          <cell r="D40"/>
          <cell r="E40"/>
        </row>
        <row r="41">
          <cell r="C41"/>
          <cell r="D41"/>
          <cell r="E41"/>
        </row>
        <row r="42">
          <cell r="C42"/>
          <cell r="D42"/>
          <cell r="E42"/>
        </row>
        <row r="43">
          <cell r="C43"/>
          <cell r="D43"/>
          <cell r="E43"/>
        </row>
        <row r="44">
          <cell r="C44"/>
          <cell r="D44"/>
          <cell r="E44"/>
        </row>
        <row r="45">
          <cell r="C45"/>
          <cell r="D45"/>
          <cell r="E45"/>
        </row>
        <row r="46">
          <cell r="C46"/>
          <cell r="D46"/>
          <cell r="E46"/>
        </row>
        <row r="47">
          <cell r="C47"/>
          <cell r="D47"/>
          <cell r="E47"/>
        </row>
        <row r="48">
          <cell r="C48"/>
          <cell r="D48"/>
          <cell r="E48"/>
        </row>
        <row r="49">
          <cell r="C49"/>
          <cell r="D49"/>
          <cell r="E49"/>
        </row>
        <row r="50">
          <cell r="C50"/>
          <cell r="D50"/>
          <cell r="E50"/>
        </row>
        <row r="51">
          <cell r="C51"/>
          <cell r="D51"/>
          <cell r="E51"/>
        </row>
        <row r="52">
          <cell r="C52"/>
          <cell r="D52"/>
          <cell r="E52"/>
        </row>
        <row r="53">
          <cell r="C53"/>
          <cell r="D53"/>
          <cell r="E53"/>
        </row>
        <row r="54">
          <cell r="C54"/>
          <cell r="D54"/>
          <cell r="E54"/>
        </row>
        <row r="55">
          <cell r="C55"/>
          <cell r="D55"/>
          <cell r="E55"/>
        </row>
        <row r="56">
          <cell r="C56"/>
          <cell r="D56"/>
          <cell r="E56"/>
        </row>
        <row r="57">
          <cell r="C57"/>
          <cell r="D57"/>
          <cell r="E57"/>
        </row>
        <row r="58">
          <cell r="C58"/>
          <cell r="D58"/>
          <cell r="E58"/>
        </row>
        <row r="59">
          <cell r="C59"/>
          <cell r="D59"/>
          <cell r="E59"/>
        </row>
        <row r="60">
          <cell r="C60"/>
          <cell r="D60"/>
          <cell r="E60"/>
        </row>
        <row r="61">
          <cell r="C61"/>
          <cell r="D61"/>
          <cell r="E61"/>
        </row>
        <row r="62">
          <cell r="C62"/>
          <cell r="D62"/>
          <cell r="E62"/>
        </row>
        <row r="63">
          <cell r="C63"/>
          <cell r="D63"/>
          <cell r="E63"/>
        </row>
        <row r="64">
          <cell r="C64"/>
          <cell r="D64"/>
          <cell r="E64"/>
        </row>
        <row r="65">
          <cell r="C65"/>
          <cell r="D65"/>
          <cell r="E65"/>
        </row>
        <row r="66">
          <cell r="C66"/>
          <cell r="D66"/>
          <cell r="E66"/>
        </row>
        <row r="67">
          <cell r="C67"/>
          <cell r="D67"/>
          <cell r="E67"/>
        </row>
        <row r="68">
          <cell r="C68"/>
          <cell r="D68"/>
          <cell r="E68"/>
        </row>
        <row r="69">
          <cell r="C69"/>
          <cell r="D69"/>
          <cell r="E69"/>
        </row>
        <row r="70">
          <cell r="C70"/>
          <cell r="D70"/>
          <cell r="E70"/>
        </row>
        <row r="71">
          <cell r="C71"/>
          <cell r="D71"/>
          <cell r="E71"/>
        </row>
        <row r="72">
          <cell r="C72"/>
          <cell r="D72"/>
          <cell r="E72"/>
        </row>
        <row r="73">
          <cell r="C73"/>
          <cell r="D73"/>
          <cell r="E73"/>
        </row>
        <row r="74">
          <cell r="C74"/>
          <cell r="D74"/>
          <cell r="E74"/>
        </row>
        <row r="75">
          <cell r="C75"/>
          <cell r="D75"/>
          <cell r="E75"/>
        </row>
        <row r="76">
          <cell r="C76"/>
          <cell r="D76"/>
          <cell r="E76"/>
        </row>
        <row r="77">
          <cell r="C77"/>
          <cell r="D77"/>
          <cell r="E77"/>
        </row>
        <row r="78">
          <cell r="C78"/>
          <cell r="D78"/>
          <cell r="E78"/>
        </row>
        <row r="79">
          <cell r="C79"/>
          <cell r="D79"/>
          <cell r="E79"/>
        </row>
        <row r="80">
          <cell r="C80"/>
          <cell r="D80"/>
          <cell r="E80"/>
        </row>
        <row r="81">
          <cell r="C81">
            <v>999</v>
          </cell>
          <cell r="D81" t="str">
            <v>X</v>
          </cell>
          <cell r="E81" t="str">
            <v>/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jave"/>
      <sheetName val="Predtekmovanje"/>
      <sheetName val="#P"/>
      <sheetName val="Finalna skupina"/>
      <sheetName val="#FS"/>
      <sheetName val="Mali finale"/>
      <sheetName val="#MF"/>
      <sheetName val="#Prazni"/>
    </sheetNames>
    <sheetDataSet>
      <sheetData sheetId="0">
        <row r="1">
          <cell r="A1" t="str">
            <v>NAZIV TEKMOVANJA</v>
          </cell>
        </row>
        <row r="3">
          <cell r="D3" t="str">
            <v>U15 DEČKI</v>
          </cell>
        </row>
        <row r="6">
          <cell r="C6">
            <v>1</v>
          </cell>
          <cell r="D6" t="str">
            <v>MAČEK MAKS</v>
          </cell>
          <cell r="E6" t="str">
            <v>LOG</v>
          </cell>
        </row>
        <row r="7">
          <cell r="C7">
            <v>2</v>
          </cell>
          <cell r="D7" t="str">
            <v>URIKH DENIS</v>
          </cell>
          <cell r="E7" t="str">
            <v>RAK</v>
          </cell>
        </row>
        <row r="8">
          <cell r="C8">
            <v>3</v>
          </cell>
          <cell r="D8" t="str">
            <v>MIHELIČ ŽIGA</v>
          </cell>
          <cell r="E8" t="str">
            <v>VES</v>
          </cell>
        </row>
        <row r="9">
          <cell r="C9">
            <v>4</v>
          </cell>
          <cell r="D9" t="str">
            <v>NADRIH JAKOB</v>
          </cell>
          <cell r="E9" t="str">
            <v>TREBNJE</v>
          </cell>
        </row>
        <row r="10">
          <cell r="C10">
            <v>5</v>
          </cell>
          <cell r="D10" t="str">
            <v>TIRAN LOVRO</v>
          </cell>
          <cell r="E10" t="str">
            <v>KRKA</v>
          </cell>
        </row>
        <row r="11">
          <cell r="C11">
            <v>6</v>
          </cell>
          <cell r="D11" t="str">
            <v>BOZJA ANŽLOVAR SVIT</v>
          </cell>
          <cell r="E11" t="str">
            <v>ILI</v>
          </cell>
        </row>
        <row r="12">
          <cell r="C12">
            <v>7</v>
          </cell>
          <cell r="D12" t="str">
            <v xml:space="preserve">ZRNIČ JAVID </v>
          </cell>
          <cell r="E12" t="str">
            <v>B2</v>
          </cell>
        </row>
        <row r="13">
          <cell r="C13">
            <v>8</v>
          </cell>
          <cell r="D13" t="str">
            <v xml:space="preserve">MALIC TIJAN </v>
          </cell>
          <cell r="E13" t="str">
            <v>LOG</v>
          </cell>
        </row>
        <row r="14">
          <cell r="C14">
            <v>9</v>
          </cell>
          <cell r="D14" t="str">
            <v xml:space="preserve">LEVIČNIK LEON </v>
          </cell>
          <cell r="E14" t="str">
            <v>ILIRIJA</v>
          </cell>
        </row>
        <row r="15">
          <cell r="C15">
            <v>10</v>
          </cell>
          <cell r="D15" t="str">
            <v xml:space="preserve">OVSENIK ERŽEN TEVŽ </v>
          </cell>
          <cell r="E15" t="str">
            <v>B2</v>
          </cell>
        </row>
        <row r="16">
          <cell r="C16">
            <v>11</v>
          </cell>
          <cell r="D16" t="str">
            <v xml:space="preserve">GODEC MATEJ JAKOB </v>
          </cell>
          <cell r="E16" t="str">
            <v>VES</v>
          </cell>
        </row>
        <row r="17">
          <cell r="C17">
            <v>12</v>
          </cell>
          <cell r="D17" t="str">
            <v xml:space="preserve">KOŠIR LUKAS </v>
          </cell>
          <cell r="E17" t="str">
            <v>ŠD SU</v>
          </cell>
        </row>
        <row r="18">
          <cell r="C18">
            <v>13</v>
          </cell>
          <cell r="D18" t="str">
            <v xml:space="preserve">ZAJC ROK </v>
          </cell>
          <cell r="E18" t="str">
            <v>KRKA</v>
          </cell>
        </row>
        <row r="19">
          <cell r="C19">
            <v>14</v>
          </cell>
          <cell r="D19" t="str">
            <v xml:space="preserve">JUSTIN LOVRO </v>
          </cell>
          <cell r="E19" t="str">
            <v>LOG</v>
          </cell>
        </row>
        <row r="20">
          <cell r="C20">
            <v>15</v>
          </cell>
          <cell r="D20" t="str">
            <v xml:space="preserve">ROGELJ AŽBE </v>
          </cell>
          <cell r="E20" t="str">
            <v>PRE</v>
          </cell>
        </row>
        <row r="21">
          <cell r="C21">
            <v>16</v>
          </cell>
          <cell r="D21" t="str">
            <v xml:space="preserve">SREBRNJAK JAKA </v>
          </cell>
          <cell r="E21" t="str">
            <v>VES</v>
          </cell>
        </row>
        <row r="22">
          <cell r="C22">
            <v>17</v>
          </cell>
          <cell r="D22" t="str">
            <v xml:space="preserve">ADAM TILEN </v>
          </cell>
          <cell r="E22" t="str">
            <v>LJUBNO</v>
          </cell>
        </row>
        <row r="23">
          <cell r="C23">
            <v>18</v>
          </cell>
          <cell r="D23" t="str">
            <v xml:space="preserve">ŠTIFTAR KRISTJAN </v>
          </cell>
          <cell r="E23" t="str">
            <v>MENGEŠ</v>
          </cell>
        </row>
        <row r="24">
          <cell r="C24">
            <v>19</v>
          </cell>
          <cell r="D24" t="str">
            <v xml:space="preserve">RUS TIM </v>
          </cell>
          <cell r="E24" t="str">
            <v>KRKA</v>
          </cell>
        </row>
        <row r="25">
          <cell r="C25">
            <v>20</v>
          </cell>
          <cell r="D25" t="str">
            <v xml:space="preserve">LESKOVEC MAKS </v>
          </cell>
          <cell r="E25" t="str">
            <v>MENGEŠ</v>
          </cell>
        </row>
        <row r="26">
          <cell r="C26">
            <v>21</v>
          </cell>
          <cell r="D26" t="str">
            <v xml:space="preserve">DOLENC NIKOLA </v>
          </cell>
          <cell r="E26" t="str">
            <v>RAK</v>
          </cell>
        </row>
        <row r="27">
          <cell r="C27">
            <v>22</v>
          </cell>
          <cell r="D27" t="str">
            <v xml:space="preserve">MALENŠEK NEJC </v>
          </cell>
          <cell r="E27" t="str">
            <v>ŠD SU</v>
          </cell>
        </row>
        <row r="28">
          <cell r="C28">
            <v>23</v>
          </cell>
          <cell r="D28" t="str">
            <v xml:space="preserve">TUTTA TIBOR </v>
          </cell>
          <cell r="E28" t="str">
            <v>VES</v>
          </cell>
        </row>
        <row r="29">
          <cell r="C29">
            <v>24</v>
          </cell>
          <cell r="D29" t="str">
            <v xml:space="preserve">ROVTAR TIBOR </v>
          </cell>
          <cell r="E29" t="str">
            <v>MENGEŠ</v>
          </cell>
        </row>
        <row r="30">
          <cell r="C30">
            <v>25</v>
          </cell>
          <cell r="D30" t="str">
            <v xml:space="preserve">MILADINOVIČ MAKS </v>
          </cell>
          <cell r="E30" t="str">
            <v>ILI</v>
          </cell>
        </row>
        <row r="31">
          <cell r="C31">
            <v>26</v>
          </cell>
          <cell r="D31" t="str">
            <v xml:space="preserve">ADAM DOMEN </v>
          </cell>
          <cell r="E31" t="str">
            <v>LJUBNO</v>
          </cell>
        </row>
        <row r="32">
          <cell r="C32">
            <v>27</v>
          </cell>
          <cell r="D32" t="str">
            <v xml:space="preserve">ŠKERBEC GAL </v>
          </cell>
          <cell r="E32" t="str">
            <v>RAK</v>
          </cell>
        </row>
        <row r="33">
          <cell r="C33">
            <v>28</v>
          </cell>
          <cell r="D33" t="str">
            <v xml:space="preserve">POVŠE JAKOB </v>
          </cell>
          <cell r="E33" t="str">
            <v>VES</v>
          </cell>
        </row>
        <row r="34">
          <cell r="C34"/>
          <cell r="D34"/>
          <cell r="E34"/>
        </row>
        <row r="35">
          <cell r="C35"/>
          <cell r="D35"/>
          <cell r="E35"/>
        </row>
        <row r="36">
          <cell r="C36"/>
          <cell r="D36"/>
          <cell r="E36"/>
        </row>
        <row r="37">
          <cell r="C37"/>
          <cell r="D37"/>
          <cell r="E37"/>
        </row>
        <row r="38">
          <cell r="C38"/>
          <cell r="D38"/>
          <cell r="E38"/>
        </row>
        <row r="39">
          <cell r="C39"/>
          <cell r="D39"/>
          <cell r="E39"/>
        </row>
        <row r="40">
          <cell r="C40"/>
          <cell r="D40"/>
          <cell r="E40"/>
        </row>
        <row r="41">
          <cell r="C41"/>
          <cell r="D41"/>
          <cell r="E41"/>
        </row>
        <row r="42">
          <cell r="C42"/>
          <cell r="D42"/>
          <cell r="E42"/>
        </row>
        <row r="43">
          <cell r="C43"/>
          <cell r="D43"/>
          <cell r="E43"/>
        </row>
        <row r="44">
          <cell r="C44"/>
          <cell r="D44"/>
          <cell r="E44"/>
        </row>
        <row r="45">
          <cell r="C45"/>
          <cell r="D45"/>
          <cell r="E45"/>
        </row>
        <row r="46">
          <cell r="C46"/>
          <cell r="D46"/>
          <cell r="E46"/>
        </row>
        <row r="47">
          <cell r="C47"/>
          <cell r="D47"/>
          <cell r="E47"/>
        </row>
        <row r="48">
          <cell r="C48"/>
          <cell r="D48"/>
          <cell r="E48"/>
        </row>
        <row r="49">
          <cell r="C49"/>
          <cell r="D49"/>
          <cell r="E49"/>
        </row>
        <row r="50">
          <cell r="C50"/>
          <cell r="D50"/>
          <cell r="E50"/>
        </row>
        <row r="51">
          <cell r="C51"/>
          <cell r="D51"/>
          <cell r="E51"/>
        </row>
        <row r="52">
          <cell r="C52"/>
          <cell r="D52"/>
          <cell r="E52"/>
        </row>
        <row r="53">
          <cell r="C53"/>
          <cell r="D53"/>
          <cell r="E53"/>
        </row>
        <row r="54">
          <cell r="C54"/>
          <cell r="D54"/>
          <cell r="E54"/>
        </row>
        <row r="55">
          <cell r="C55"/>
          <cell r="D55"/>
          <cell r="E55"/>
        </row>
        <row r="56">
          <cell r="C56"/>
          <cell r="D56"/>
          <cell r="E56"/>
        </row>
        <row r="57">
          <cell r="C57"/>
          <cell r="D57"/>
          <cell r="E57"/>
        </row>
        <row r="58">
          <cell r="C58"/>
          <cell r="D58"/>
          <cell r="E58"/>
        </row>
        <row r="59">
          <cell r="C59"/>
          <cell r="D59"/>
          <cell r="E59"/>
        </row>
        <row r="60">
          <cell r="C60"/>
          <cell r="D60"/>
          <cell r="E60"/>
        </row>
        <row r="61">
          <cell r="C61"/>
          <cell r="D61"/>
          <cell r="E61"/>
        </row>
        <row r="62">
          <cell r="C62"/>
          <cell r="D62"/>
          <cell r="E62"/>
        </row>
        <row r="63">
          <cell r="C63"/>
          <cell r="D63"/>
          <cell r="E63"/>
        </row>
        <row r="64">
          <cell r="C64"/>
          <cell r="D64"/>
          <cell r="E64"/>
        </row>
        <row r="65">
          <cell r="C65"/>
          <cell r="D65"/>
          <cell r="E65"/>
        </row>
        <row r="66">
          <cell r="C66"/>
          <cell r="D66"/>
          <cell r="E66"/>
        </row>
        <row r="67">
          <cell r="C67"/>
          <cell r="D67"/>
          <cell r="E67"/>
        </row>
        <row r="68">
          <cell r="C68"/>
          <cell r="D68"/>
          <cell r="E68"/>
        </row>
        <row r="69">
          <cell r="C69"/>
          <cell r="D69"/>
          <cell r="E69"/>
        </row>
        <row r="70">
          <cell r="C70"/>
          <cell r="D70"/>
          <cell r="E70"/>
        </row>
        <row r="71">
          <cell r="C71"/>
          <cell r="D71"/>
          <cell r="E71"/>
        </row>
        <row r="72">
          <cell r="C72"/>
          <cell r="D72"/>
          <cell r="E72"/>
        </row>
        <row r="73">
          <cell r="C73"/>
          <cell r="D73"/>
          <cell r="E73"/>
        </row>
        <row r="74">
          <cell r="C74"/>
          <cell r="D74"/>
          <cell r="E74"/>
        </row>
        <row r="75">
          <cell r="C75"/>
          <cell r="D75"/>
          <cell r="E75"/>
        </row>
        <row r="76">
          <cell r="C76"/>
          <cell r="D76"/>
          <cell r="E76"/>
        </row>
        <row r="77">
          <cell r="C77"/>
          <cell r="D77"/>
          <cell r="E77"/>
        </row>
        <row r="78">
          <cell r="C78"/>
          <cell r="D78"/>
          <cell r="E78"/>
        </row>
        <row r="79">
          <cell r="C79"/>
          <cell r="D79"/>
          <cell r="E79"/>
        </row>
        <row r="80">
          <cell r="C80"/>
          <cell r="D80"/>
          <cell r="E80"/>
        </row>
        <row r="81">
          <cell r="C81"/>
          <cell r="D81"/>
          <cell r="E81"/>
        </row>
        <row r="82">
          <cell r="C82"/>
          <cell r="D82"/>
          <cell r="E82"/>
        </row>
        <row r="83">
          <cell r="C83"/>
          <cell r="D83"/>
          <cell r="E83"/>
        </row>
        <row r="84">
          <cell r="C84"/>
          <cell r="D84"/>
          <cell r="E84"/>
        </row>
        <row r="85">
          <cell r="C85"/>
          <cell r="D85"/>
          <cell r="E85"/>
        </row>
        <row r="86">
          <cell r="C86"/>
          <cell r="D86"/>
          <cell r="E86"/>
        </row>
        <row r="87">
          <cell r="C87"/>
          <cell r="D87"/>
          <cell r="E87"/>
        </row>
        <row r="88">
          <cell r="C88"/>
          <cell r="D88"/>
          <cell r="E88"/>
        </row>
        <row r="89">
          <cell r="C89"/>
          <cell r="D89"/>
          <cell r="E89"/>
        </row>
        <row r="90">
          <cell r="C90"/>
          <cell r="D90"/>
          <cell r="E90"/>
        </row>
        <row r="91">
          <cell r="C91"/>
          <cell r="D91"/>
          <cell r="E91"/>
        </row>
        <row r="92">
          <cell r="C92"/>
          <cell r="D92"/>
          <cell r="E92"/>
        </row>
        <row r="93">
          <cell r="C93"/>
          <cell r="D93"/>
          <cell r="E93"/>
        </row>
        <row r="94">
          <cell r="C94"/>
          <cell r="D94"/>
          <cell r="E94"/>
        </row>
        <row r="95">
          <cell r="C95"/>
          <cell r="D95"/>
          <cell r="E95"/>
        </row>
        <row r="96">
          <cell r="C96"/>
          <cell r="D96"/>
          <cell r="E96"/>
        </row>
        <row r="97">
          <cell r="C97"/>
          <cell r="D97"/>
          <cell r="E97"/>
        </row>
        <row r="98">
          <cell r="C98"/>
          <cell r="D98"/>
          <cell r="E98"/>
        </row>
        <row r="99">
          <cell r="C99"/>
          <cell r="D99"/>
          <cell r="E99"/>
        </row>
        <row r="100">
          <cell r="C100">
            <v>999</v>
          </cell>
          <cell r="D100" t="str">
            <v>X</v>
          </cell>
          <cell r="E100" t="str">
            <v>/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jave"/>
      <sheetName val="Predtekmovanje"/>
      <sheetName val="#P"/>
      <sheetName val="Finalna skupina"/>
      <sheetName val="#FS"/>
      <sheetName val="Mali finale"/>
      <sheetName val="#MF"/>
      <sheetName val="#Prazni"/>
    </sheetNames>
    <sheetDataSet>
      <sheetData sheetId="0">
        <row r="1">
          <cell r="A1" t="str">
            <v>NAZIV TEKMOVANJA</v>
          </cell>
        </row>
        <row r="3">
          <cell r="D3" t="str">
            <v>U15 DEKLICE</v>
          </cell>
        </row>
        <row r="6">
          <cell r="C6">
            <v>1</v>
          </cell>
          <cell r="D6" t="str">
            <v>KOŠIR NEJA</v>
          </cell>
          <cell r="E6" t="str">
            <v>ŠD SU</v>
          </cell>
        </row>
        <row r="7">
          <cell r="C7">
            <v>2</v>
          </cell>
          <cell r="D7" t="str">
            <v>GLAVAN KAJA</v>
          </cell>
          <cell r="E7" t="str">
            <v>ŠENTJERNEJ</v>
          </cell>
        </row>
        <row r="8">
          <cell r="C8">
            <v>3</v>
          </cell>
          <cell r="D8" t="str">
            <v>LUKANČIČ HANA</v>
          </cell>
          <cell r="E8" t="str">
            <v>LOG</v>
          </cell>
        </row>
        <row r="9">
          <cell r="C9">
            <v>4</v>
          </cell>
          <cell r="D9" t="str">
            <v>DRLJAČA KAJA</v>
          </cell>
          <cell r="E9" t="str">
            <v>B2</v>
          </cell>
        </row>
        <row r="10">
          <cell r="C10">
            <v>5</v>
          </cell>
          <cell r="D10" t="str">
            <v>GRUBAR JULIJA</v>
          </cell>
          <cell r="E10" t="str">
            <v>ŠENTJERNEJ</v>
          </cell>
        </row>
        <row r="11">
          <cell r="C11">
            <v>6</v>
          </cell>
          <cell r="D11" t="str">
            <v>KRHLIKAR LANA</v>
          </cell>
          <cell r="E11" t="str">
            <v>VES</v>
          </cell>
        </row>
        <row r="12">
          <cell r="C12">
            <v>7</v>
          </cell>
          <cell r="D12" t="str">
            <v>LONČAR VIDA</v>
          </cell>
          <cell r="E12" t="str">
            <v>LOG</v>
          </cell>
        </row>
        <row r="13">
          <cell r="C13">
            <v>8</v>
          </cell>
          <cell r="D13" t="str">
            <v>RUS TJAŠA</v>
          </cell>
          <cell r="E13" t="str">
            <v>PRE</v>
          </cell>
        </row>
        <row r="14">
          <cell r="C14">
            <v>9</v>
          </cell>
          <cell r="D14" t="str">
            <v>OBRANOVIČ KOVŠCA</v>
          </cell>
          <cell r="E14" t="str">
            <v>RAK</v>
          </cell>
        </row>
        <row r="15">
          <cell r="C15">
            <v>10</v>
          </cell>
          <cell r="D15" t="str">
            <v>TURK NIKA</v>
          </cell>
          <cell r="E15" t="str">
            <v>MEN</v>
          </cell>
        </row>
        <row r="16">
          <cell r="C16">
            <v>11</v>
          </cell>
          <cell r="D16" t="str">
            <v>ŠESEK TARA</v>
          </cell>
          <cell r="E16" t="str">
            <v>VES</v>
          </cell>
        </row>
        <row r="17">
          <cell r="C17"/>
          <cell r="D17"/>
          <cell r="E17"/>
        </row>
        <row r="18">
          <cell r="C18"/>
          <cell r="D18"/>
          <cell r="E18"/>
        </row>
        <row r="19">
          <cell r="C19"/>
          <cell r="D19"/>
          <cell r="E19"/>
        </row>
        <row r="20">
          <cell r="C20"/>
          <cell r="D20"/>
          <cell r="E20"/>
        </row>
        <row r="21">
          <cell r="C21"/>
          <cell r="D21"/>
          <cell r="E21"/>
        </row>
        <row r="22">
          <cell r="C22"/>
          <cell r="D22"/>
          <cell r="E22"/>
        </row>
        <row r="23">
          <cell r="C23"/>
          <cell r="D23"/>
          <cell r="E23"/>
        </row>
        <row r="24">
          <cell r="C24"/>
          <cell r="D24"/>
          <cell r="E24"/>
        </row>
        <row r="25">
          <cell r="C25"/>
          <cell r="D25"/>
          <cell r="E25"/>
        </row>
        <row r="26">
          <cell r="C26"/>
          <cell r="D26"/>
          <cell r="E26"/>
        </row>
        <row r="27">
          <cell r="C27"/>
          <cell r="D27"/>
          <cell r="E27"/>
        </row>
        <row r="28">
          <cell r="C28"/>
          <cell r="D28"/>
          <cell r="E28"/>
        </row>
        <row r="29">
          <cell r="C29"/>
          <cell r="D29"/>
          <cell r="E29"/>
        </row>
        <row r="30">
          <cell r="C30"/>
          <cell r="D30"/>
          <cell r="E30"/>
        </row>
        <row r="31">
          <cell r="C31"/>
          <cell r="D31"/>
          <cell r="E31"/>
        </row>
        <row r="32">
          <cell r="C32"/>
          <cell r="D32"/>
          <cell r="E32"/>
        </row>
        <row r="33">
          <cell r="C33"/>
          <cell r="D33"/>
          <cell r="E33"/>
        </row>
        <row r="34">
          <cell r="C34"/>
          <cell r="D34"/>
          <cell r="E34"/>
        </row>
        <row r="35">
          <cell r="C35"/>
          <cell r="D35"/>
          <cell r="E35"/>
        </row>
        <row r="36">
          <cell r="C36"/>
          <cell r="D36"/>
          <cell r="E36"/>
        </row>
        <row r="37">
          <cell r="C37"/>
          <cell r="D37"/>
          <cell r="E37"/>
        </row>
        <row r="38">
          <cell r="C38"/>
          <cell r="D38"/>
          <cell r="E38"/>
        </row>
        <row r="39">
          <cell r="C39"/>
          <cell r="D39"/>
          <cell r="E39"/>
        </row>
        <row r="40">
          <cell r="C40"/>
          <cell r="D40"/>
          <cell r="E40"/>
        </row>
        <row r="41">
          <cell r="C41"/>
          <cell r="D41"/>
          <cell r="E41"/>
        </row>
        <row r="42">
          <cell r="C42"/>
          <cell r="D42"/>
          <cell r="E42"/>
        </row>
        <row r="43">
          <cell r="C43"/>
          <cell r="D43"/>
          <cell r="E43"/>
        </row>
        <row r="44">
          <cell r="C44"/>
          <cell r="D44"/>
          <cell r="E44"/>
        </row>
        <row r="45">
          <cell r="C45"/>
          <cell r="D45"/>
          <cell r="E45"/>
        </row>
        <row r="46">
          <cell r="C46"/>
          <cell r="D46"/>
          <cell r="E46"/>
        </row>
        <row r="47">
          <cell r="C47"/>
          <cell r="D47"/>
          <cell r="E47"/>
        </row>
        <row r="48">
          <cell r="C48"/>
          <cell r="D48"/>
          <cell r="E48"/>
        </row>
        <row r="49">
          <cell r="C49"/>
          <cell r="D49"/>
          <cell r="E49"/>
        </row>
        <row r="50">
          <cell r="C50"/>
          <cell r="D50"/>
          <cell r="E50"/>
        </row>
        <row r="51">
          <cell r="C51"/>
          <cell r="D51"/>
          <cell r="E51"/>
        </row>
        <row r="52">
          <cell r="C52"/>
          <cell r="D52"/>
          <cell r="E52"/>
        </row>
        <row r="53">
          <cell r="C53"/>
          <cell r="D53"/>
          <cell r="E53"/>
        </row>
        <row r="54">
          <cell r="C54"/>
          <cell r="D54"/>
          <cell r="E54"/>
        </row>
        <row r="55">
          <cell r="C55"/>
          <cell r="D55"/>
          <cell r="E55"/>
        </row>
        <row r="56">
          <cell r="C56"/>
          <cell r="D56"/>
          <cell r="E56"/>
        </row>
        <row r="57">
          <cell r="C57"/>
          <cell r="D57"/>
          <cell r="E57"/>
        </row>
        <row r="58">
          <cell r="C58"/>
          <cell r="D58"/>
          <cell r="E58"/>
        </row>
        <row r="59">
          <cell r="C59"/>
          <cell r="D59"/>
          <cell r="E59"/>
        </row>
        <row r="60">
          <cell r="C60"/>
          <cell r="D60"/>
          <cell r="E60"/>
        </row>
        <row r="61">
          <cell r="C61"/>
          <cell r="D61"/>
          <cell r="E61"/>
        </row>
        <row r="62">
          <cell r="C62"/>
          <cell r="D62"/>
          <cell r="E62"/>
        </row>
        <row r="63">
          <cell r="C63"/>
          <cell r="D63"/>
          <cell r="E63"/>
        </row>
        <row r="64">
          <cell r="C64"/>
          <cell r="D64"/>
          <cell r="E64"/>
        </row>
        <row r="65">
          <cell r="C65"/>
          <cell r="D65"/>
          <cell r="E65"/>
        </row>
        <row r="66">
          <cell r="C66"/>
          <cell r="D66"/>
          <cell r="E66"/>
        </row>
        <row r="67">
          <cell r="C67"/>
          <cell r="D67"/>
          <cell r="E67"/>
        </row>
        <row r="68">
          <cell r="C68"/>
          <cell r="D68"/>
          <cell r="E68"/>
        </row>
        <row r="69">
          <cell r="C69"/>
          <cell r="D69"/>
          <cell r="E69"/>
        </row>
        <row r="70">
          <cell r="C70"/>
          <cell r="D70"/>
          <cell r="E70"/>
        </row>
        <row r="71">
          <cell r="C71"/>
          <cell r="D71"/>
          <cell r="E71"/>
        </row>
        <row r="72">
          <cell r="C72"/>
          <cell r="D72"/>
          <cell r="E72"/>
        </row>
        <row r="73">
          <cell r="C73"/>
          <cell r="D73"/>
          <cell r="E73"/>
        </row>
        <row r="74">
          <cell r="C74"/>
          <cell r="D74"/>
          <cell r="E74"/>
        </row>
        <row r="75">
          <cell r="C75"/>
          <cell r="D75"/>
          <cell r="E75"/>
        </row>
        <row r="76">
          <cell r="C76"/>
          <cell r="D76"/>
          <cell r="E76"/>
        </row>
        <row r="77">
          <cell r="C77"/>
          <cell r="D77"/>
          <cell r="E77"/>
        </row>
        <row r="78">
          <cell r="C78"/>
          <cell r="D78"/>
          <cell r="E78"/>
        </row>
        <row r="79">
          <cell r="C79"/>
          <cell r="D79"/>
          <cell r="E79"/>
        </row>
        <row r="80">
          <cell r="C80"/>
          <cell r="D80"/>
          <cell r="E80"/>
        </row>
        <row r="81">
          <cell r="C81">
            <v>999</v>
          </cell>
          <cell r="D81" t="str">
            <v>X</v>
          </cell>
          <cell r="E81" t="str">
            <v>/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jave"/>
      <sheetName val="Predtekmovanje"/>
      <sheetName val="#P"/>
      <sheetName val="Finalna skupina"/>
      <sheetName val="#FS"/>
      <sheetName val="Mali finale"/>
      <sheetName val="#MF"/>
      <sheetName val="#Prazni"/>
    </sheetNames>
    <sheetDataSet>
      <sheetData sheetId="0">
        <row r="1">
          <cell r="A1" t="str">
            <v>NAZIV TEKMOVANJA</v>
          </cell>
        </row>
        <row r="3">
          <cell r="D3" t="str">
            <v>U19 DEČKI</v>
          </cell>
        </row>
        <row r="6">
          <cell r="C6">
            <v>1</v>
          </cell>
          <cell r="D6" t="str">
            <v>KAZIĆ EDO</v>
          </cell>
          <cell r="E6" t="str">
            <v>JES</v>
          </cell>
        </row>
        <row r="7">
          <cell r="C7">
            <v>2</v>
          </cell>
          <cell r="D7" t="str">
            <v>FRANKO TRISTAN</v>
          </cell>
          <cell r="E7" t="str">
            <v>LOG</v>
          </cell>
        </row>
        <row r="8">
          <cell r="C8">
            <v>3</v>
          </cell>
          <cell r="D8" t="str">
            <v>LIN RUI QI</v>
          </cell>
          <cell r="E8" t="str">
            <v>RAK</v>
          </cell>
        </row>
        <row r="9">
          <cell r="C9">
            <v>4</v>
          </cell>
          <cell r="D9" t="str">
            <v>SKUBIC MATIC</v>
          </cell>
          <cell r="E9" t="str">
            <v>VRH</v>
          </cell>
        </row>
        <row r="10">
          <cell r="C10">
            <v>5</v>
          </cell>
          <cell r="D10" t="str">
            <v>PETROVČIČ TJAŠ</v>
          </cell>
          <cell r="E10" t="str">
            <v>LOG</v>
          </cell>
        </row>
        <row r="11">
          <cell r="C11">
            <v>6</v>
          </cell>
          <cell r="D11" t="str">
            <v>HORVAT JAKOB</v>
          </cell>
          <cell r="E11" t="str">
            <v>ILI</v>
          </cell>
        </row>
        <row r="12">
          <cell r="C12">
            <v>7</v>
          </cell>
          <cell r="D12" t="str">
            <v>BREGAR ANŽE</v>
          </cell>
          <cell r="E12" t="str">
            <v>ŠENTJERNEJ</v>
          </cell>
        </row>
        <row r="13">
          <cell r="C13">
            <v>8</v>
          </cell>
          <cell r="D13" t="str">
            <v>SMEJ LUKA</v>
          </cell>
          <cell r="E13" t="str">
            <v>VES</v>
          </cell>
        </row>
        <row r="14">
          <cell r="C14">
            <v>9</v>
          </cell>
          <cell r="D14" t="str">
            <v>SIMONČIČ ŽAN</v>
          </cell>
          <cell r="E14" t="str">
            <v>ŠD SU</v>
          </cell>
        </row>
        <row r="15">
          <cell r="C15">
            <v>10</v>
          </cell>
          <cell r="D15" t="str">
            <v>JELNIKAR TIM</v>
          </cell>
          <cell r="E15" t="str">
            <v>ILI</v>
          </cell>
        </row>
        <row r="16">
          <cell r="C16">
            <v>11</v>
          </cell>
          <cell r="D16" t="str">
            <v>JARC TILEN</v>
          </cell>
          <cell r="E16" t="str">
            <v>VES</v>
          </cell>
        </row>
        <row r="17">
          <cell r="C17">
            <v>12</v>
          </cell>
          <cell r="D17" t="str">
            <v>ŠMON TILEN</v>
          </cell>
          <cell r="E17" t="str">
            <v>VRH</v>
          </cell>
        </row>
        <row r="18">
          <cell r="C18">
            <v>13</v>
          </cell>
          <cell r="D18" t="str">
            <v>ŠIRAJ BRIN</v>
          </cell>
          <cell r="E18" t="str">
            <v>LOG</v>
          </cell>
        </row>
        <row r="19">
          <cell r="C19">
            <v>14</v>
          </cell>
          <cell r="D19" t="str">
            <v>KOREN MIHA</v>
          </cell>
          <cell r="E19" t="str">
            <v>ILI</v>
          </cell>
        </row>
        <row r="20">
          <cell r="C20">
            <v>15</v>
          </cell>
          <cell r="D20" t="str">
            <v>GLAVAN GAŠPER</v>
          </cell>
          <cell r="E20" t="str">
            <v>ŠENTJERNEJ</v>
          </cell>
        </row>
        <row r="21">
          <cell r="C21">
            <v>16</v>
          </cell>
          <cell r="D21" t="str">
            <v>HOJNIK ANEJ</v>
          </cell>
          <cell r="E21" t="str">
            <v>VES</v>
          </cell>
        </row>
        <row r="22">
          <cell r="C22"/>
          <cell r="D22"/>
          <cell r="E22"/>
        </row>
        <row r="23">
          <cell r="C23"/>
          <cell r="D23"/>
          <cell r="E23"/>
        </row>
        <row r="24">
          <cell r="C24"/>
          <cell r="D24"/>
          <cell r="E24"/>
        </row>
        <row r="25">
          <cell r="C25"/>
          <cell r="D25"/>
          <cell r="E25"/>
        </row>
        <row r="26">
          <cell r="C26"/>
          <cell r="D26"/>
          <cell r="E26"/>
        </row>
        <row r="27">
          <cell r="C27"/>
          <cell r="D27"/>
          <cell r="E27"/>
        </row>
        <row r="28">
          <cell r="C28"/>
          <cell r="D28"/>
          <cell r="E28"/>
        </row>
        <row r="29">
          <cell r="C29"/>
          <cell r="D29"/>
          <cell r="E29"/>
        </row>
        <row r="30">
          <cell r="C30"/>
          <cell r="D30"/>
          <cell r="E30"/>
        </row>
        <row r="31">
          <cell r="C31"/>
          <cell r="D31"/>
          <cell r="E31"/>
        </row>
        <row r="32">
          <cell r="C32"/>
          <cell r="D32"/>
          <cell r="E32"/>
        </row>
        <row r="33">
          <cell r="C33"/>
          <cell r="D33"/>
          <cell r="E33"/>
        </row>
        <row r="34">
          <cell r="C34"/>
          <cell r="D34"/>
          <cell r="E34"/>
        </row>
        <row r="35">
          <cell r="C35"/>
          <cell r="D35"/>
          <cell r="E35"/>
        </row>
        <row r="36">
          <cell r="C36"/>
          <cell r="D36"/>
          <cell r="E36"/>
        </row>
        <row r="37">
          <cell r="C37"/>
          <cell r="D37"/>
          <cell r="E37"/>
        </row>
        <row r="38">
          <cell r="C38"/>
          <cell r="D38"/>
          <cell r="E38"/>
        </row>
        <row r="39">
          <cell r="C39"/>
          <cell r="D39"/>
          <cell r="E39"/>
        </row>
        <row r="40">
          <cell r="C40"/>
          <cell r="D40"/>
          <cell r="E40"/>
        </row>
        <row r="41">
          <cell r="C41"/>
          <cell r="D41"/>
          <cell r="E41"/>
        </row>
        <row r="42">
          <cell r="C42"/>
          <cell r="D42"/>
          <cell r="E42"/>
        </row>
        <row r="43">
          <cell r="C43"/>
          <cell r="D43"/>
          <cell r="E43"/>
        </row>
        <row r="44">
          <cell r="C44"/>
          <cell r="D44"/>
          <cell r="E44"/>
        </row>
        <row r="45">
          <cell r="C45"/>
          <cell r="D45"/>
          <cell r="E45"/>
        </row>
        <row r="46">
          <cell r="C46"/>
          <cell r="D46"/>
          <cell r="E46"/>
        </row>
        <row r="47">
          <cell r="C47"/>
          <cell r="D47"/>
          <cell r="E47"/>
        </row>
        <row r="48">
          <cell r="C48"/>
          <cell r="D48"/>
          <cell r="E48"/>
        </row>
        <row r="49">
          <cell r="C49"/>
          <cell r="D49"/>
          <cell r="E49"/>
        </row>
        <row r="50">
          <cell r="C50"/>
          <cell r="D50"/>
          <cell r="E50"/>
        </row>
        <row r="51">
          <cell r="C51"/>
          <cell r="D51"/>
          <cell r="E51"/>
        </row>
        <row r="52">
          <cell r="C52"/>
          <cell r="D52"/>
          <cell r="E52"/>
        </row>
        <row r="53">
          <cell r="C53"/>
          <cell r="D53"/>
          <cell r="E53"/>
        </row>
        <row r="54">
          <cell r="C54"/>
          <cell r="D54"/>
          <cell r="E54"/>
        </row>
        <row r="55">
          <cell r="C55"/>
          <cell r="D55"/>
          <cell r="E55"/>
        </row>
        <row r="56">
          <cell r="C56"/>
          <cell r="D56"/>
          <cell r="E56"/>
        </row>
        <row r="57">
          <cell r="C57"/>
          <cell r="D57"/>
          <cell r="E57"/>
        </row>
        <row r="58">
          <cell r="C58"/>
          <cell r="D58"/>
          <cell r="E58"/>
        </row>
        <row r="59">
          <cell r="C59"/>
          <cell r="D59"/>
          <cell r="E59"/>
        </row>
        <row r="60">
          <cell r="C60"/>
          <cell r="D60"/>
          <cell r="E60"/>
        </row>
        <row r="61">
          <cell r="C61"/>
          <cell r="D61"/>
          <cell r="E61"/>
        </row>
        <row r="62">
          <cell r="C62"/>
          <cell r="D62"/>
          <cell r="E62"/>
        </row>
        <row r="63">
          <cell r="C63"/>
          <cell r="D63"/>
          <cell r="E63"/>
        </row>
        <row r="64">
          <cell r="C64"/>
          <cell r="D64"/>
          <cell r="E64"/>
        </row>
        <row r="65">
          <cell r="C65"/>
          <cell r="D65"/>
          <cell r="E65"/>
        </row>
        <row r="66">
          <cell r="C66"/>
          <cell r="D66"/>
          <cell r="E66"/>
        </row>
        <row r="67">
          <cell r="C67"/>
          <cell r="D67"/>
          <cell r="E67"/>
        </row>
        <row r="68">
          <cell r="C68"/>
          <cell r="D68"/>
          <cell r="E68"/>
        </row>
        <row r="69">
          <cell r="C69"/>
          <cell r="D69"/>
          <cell r="E69"/>
        </row>
        <row r="70">
          <cell r="C70"/>
          <cell r="D70"/>
          <cell r="E70"/>
        </row>
        <row r="71">
          <cell r="C71"/>
          <cell r="D71"/>
          <cell r="E71"/>
        </row>
        <row r="72">
          <cell r="C72"/>
          <cell r="D72"/>
          <cell r="E72"/>
        </row>
        <row r="73">
          <cell r="C73"/>
          <cell r="D73"/>
          <cell r="E73"/>
        </row>
        <row r="74">
          <cell r="C74"/>
          <cell r="D74"/>
          <cell r="E74"/>
        </row>
        <row r="75">
          <cell r="C75"/>
          <cell r="D75"/>
          <cell r="E75"/>
        </row>
        <row r="76">
          <cell r="C76"/>
          <cell r="D76"/>
          <cell r="E76"/>
        </row>
        <row r="77">
          <cell r="C77"/>
          <cell r="D77"/>
          <cell r="E77"/>
        </row>
        <row r="78">
          <cell r="C78"/>
          <cell r="D78"/>
          <cell r="E78"/>
        </row>
        <row r="79">
          <cell r="C79"/>
          <cell r="D79"/>
          <cell r="E79"/>
        </row>
        <row r="80">
          <cell r="C80"/>
          <cell r="D80"/>
          <cell r="E80"/>
        </row>
        <row r="81">
          <cell r="C81">
            <v>999</v>
          </cell>
          <cell r="D81" t="str">
            <v>X</v>
          </cell>
          <cell r="E81" t="str">
            <v>/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jave"/>
      <sheetName val="Predtekmovanje"/>
      <sheetName val="#P"/>
      <sheetName val="Finalna skupina"/>
      <sheetName val="#FS"/>
      <sheetName val="Mali finale"/>
      <sheetName val="#MF"/>
      <sheetName val="#Prazni"/>
    </sheetNames>
    <sheetDataSet>
      <sheetData sheetId="0">
        <row r="1">
          <cell r="A1" t="str">
            <v>NAZIV TEKMOVANJA</v>
          </cell>
        </row>
        <row r="3">
          <cell r="D3" t="str">
            <v>U9 DEČKI</v>
          </cell>
        </row>
        <row r="6">
          <cell r="C6">
            <v>1</v>
          </cell>
          <cell r="D6" t="str">
            <v xml:space="preserve">PREVALJŠEK BENJAMIN </v>
          </cell>
          <cell r="E6" t="str">
            <v>KRKA</v>
          </cell>
        </row>
        <row r="7">
          <cell r="C7">
            <v>2</v>
          </cell>
          <cell r="D7" t="str">
            <v xml:space="preserve">ZAKRAJŠEK ANEJ </v>
          </cell>
          <cell r="E7" t="str">
            <v>RAKEK</v>
          </cell>
        </row>
        <row r="8">
          <cell r="C8">
            <v>3</v>
          </cell>
          <cell r="D8" t="str">
            <v xml:space="preserve">ŠTRUKELJ ŽIGA </v>
          </cell>
          <cell r="E8" t="str">
            <v>RAKEK</v>
          </cell>
        </row>
        <row r="9">
          <cell r="C9">
            <v>4</v>
          </cell>
          <cell r="D9" t="str">
            <v xml:space="preserve">PETROVIČIČ ANŽE </v>
          </cell>
          <cell r="E9" t="str">
            <v>PRE</v>
          </cell>
        </row>
        <row r="10">
          <cell r="C10">
            <v>5</v>
          </cell>
          <cell r="D10" t="str">
            <v xml:space="preserve">RUS DAVID </v>
          </cell>
          <cell r="E10" t="str">
            <v>PRE</v>
          </cell>
        </row>
        <row r="11">
          <cell r="C11">
            <v>6</v>
          </cell>
          <cell r="D11" t="str">
            <v xml:space="preserve">VONČINA HINKO </v>
          </cell>
          <cell r="E11" t="str">
            <v>ŠENTJOŠT</v>
          </cell>
        </row>
        <row r="12">
          <cell r="C12">
            <v>7</v>
          </cell>
          <cell r="D12" t="str">
            <v xml:space="preserve">KOŠIR VITO </v>
          </cell>
          <cell r="E12" t="str">
            <v>ŠENTJOŠT</v>
          </cell>
        </row>
        <row r="13">
          <cell r="C13">
            <v>8</v>
          </cell>
          <cell r="D13" t="str">
            <v xml:space="preserve">KAVČIČ ADAM </v>
          </cell>
          <cell r="E13" t="str">
            <v>ŠENTJOŠT</v>
          </cell>
        </row>
        <row r="14">
          <cell r="C14">
            <v>9</v>
          </cell>
          <cell r="D14" t="str">
            <v xml:space="preserve">SAMOTORČAN ŽAN </v>
          </cell>
          <cell r="E14" t="str">
            <v>TREBNJE</v>
          </cell>
        </row>
        <row r="15">
          <cell r="C15">
            <v>10</v>
          </cell>
          <cell r="D15" t="str">
            <v xml:space="preserve">PETAN OŽBEJ </v>
          </cell>
          <cell r="E15" t="str">
            <v>VES</v>
          </cell>
        </row>
        <row r="16">
          <cell r="C16"/>
          <cell r="D16"/>
          <cell r="E16"/>
        </row>
        <row r="17">
          <cell r="C17"/>
          <cell r="D17"/>
          <cell r="E17"/>
        </row>
        <row r="18">
          <cell r="C18"/>
          <cell r="D18"/>
          <cell r="E18"/>
        </row>
        <row r="19">
          <cell r="C19"/>
          <cell r="D19"/>
          <cell r="E19"/>
        </row>
        <row r="20">
          <cell r="C20"/>
          <cell r="D20"/>
          <cell r="E20"/>
        </row>
        <row r="21">
          <cell r="C21"/>
          <cell r="D21"/>
          <cell r="E21"/>
        </row>
        <row r="22">
          <cell r="C22"/>
          <cell r="D22"/>
          <cell r="E22"/>
        </row>
        <row r="23">
          <cell r="C23"/>
          <cell r="D23"/>
          <cell r="E23"/>
        </row>
        <row r="24">
          <cell r="C24"/>
          <cell r="D24"/>
          <cell r="E24"/>
        </row>
        <row r="25">
          <cell r="C25"/>
          <cell r="D25"/>
          <cell r="E25"/>
        </row>
        <row r="26">
          <cell r="C26"/>
          <cell r="D26"/>
          <cell r="E26"/>
        </row>
        <row r="27">
          <cell r="C27"/>
          <cell r="D27"/>
          <cell r="E27"/>
        </row>
        <row r="28">
          <cell r="C28"/>
          <cell r="D28"/>
          <cell r="E28"/>
        </row>
        <row r="29">
          <cell r="C29"/>
          <cell r="D29"/>
          <cell r="E29"/>
        </row>
        <row r="30">
          <cell r="C30"/>
          <cell r="D30"/>
          <cell r="E30"/>
        </row>
        <row r="31">
          <cell r="C31"/>
          <cell r="D31"/>
          <cell r="E31"/>
        </row>
        <row r="32">
          <cell r="C32"/>
          <cell r="D32"/>
          <cell r="E32"/>
        </row>
        <row r="33">
          <cell r="C33"/>
          <cell r="D33"/>
          <cell r="E33"/>
        </row>
        <row r="34">
          <cell r="C34"/>
          <cell r="D34"/>
          <cell r="E34"/>
        </row>
        <row r="35">
          <cell r="C35"/>
          <cell r="D35"/>
          <cell r="E35"/>
        </row>
        <row r="36">
          <cell r="C36"/>
          <cell r="D36"/>
          <cell r="E36"/>
        </row>
        <row r="37">
          <cell r="C37"/>
          <cell r="D37"/>
          <cell r="E37"/>
        </row>
        <row r="38">
          <cell r="C38"/>
          <cell r="D38"/>
          <cell r="E38"/>
        </row>
        <row r="39">
          <cell r="C39"/>
          <cell r="D39"/>
          <cell r="E39"/>
        </row>
        <row r="40">
          <cell r="C40"/>
          <cell r="D40"/>
          <cell r="E40"/>
        </row>
        <row r="41">
          <cell r="C41"/>
          <cell r="D41"/>
          <cell r="E41"/>
        </row>
        <row r="42">
          <cell r="C42"/>
          <cell r="D42"/>
          <cell r="E42"/>
        </row>
        <row r="43">
          <cell r="C43"/>
          <cell r="D43"/>
          <cell r="E43"/>
        </row>
        <row r="44">
          <cell r="C44"/>
          <cell r="D44"/>
          <cell r="E44"/>
        </row>
        <row r="45">
          <cell r="C45"/>
          <cell r="D45"/>
          <cell r="E45"/>
        </row>
        <row r="46">
          <cell r="C46"/>
          <cell r="D46"/>
          <cell r="E46"/>
        </row>
        <row r="47">
          <cell r="C47"/>
          <cell r="D47"/>
          <cell r="E47"/>
        </row>
        <row r="48">
          <cell r="C48"/>
          <cell r="D48"/>
          <cell r="E48"/>
        </row>
        <row r="49">
          <cell r="C49"/>
          <cell r="D49"/>
          <cell r="E49"/>
        </row>
        <row r="50">
          <cell r="C50"/>
          <cell r="D50"/>
          <cell r="E50"/>
        </row>
        <row r="51">
          <cell r="C51"/>
          <cell r="D51"/>
          <cell r="E51"/>
        </row>
        <row r="52">
          <cell r="C52"/>
          <cell r="D52"/>
          <cell r="E52"/>
        </row>
        <row r="53">
          <cell r="C53"/>
          <cell r="D53"/>
          <cell r="E53"/>
        </row>
        <row r="54">
          <cell r="C54"/>
          <cell r="D54"/>
          <cell r="E54"/>
        </row>
        <row r="55">
          <cell r="C55"/>
          <cell r="D55"/>
          <cell r="E55"/>
        </row>
        <row r="56">
          <cell r="C56"/>
          <cell r="D56"/>
          <cell r="E56"/>
        </row>
        <row r="57">
          <cell r="C57"/>
          <cell r="D57"/>
          <cell r="E57"/>
        </row>
        <row r="58">
          <cell r="C58"/>
          <cell r="D58"/>
          <cell r="E58"/>
        </row>
        <row r="59">
          <cell r="C59"/>
          <cell r="D59"/>
          <cell r="E59"/>
        </row>
        <row r="60">
          <cell r="C60"/>
          <cell r="D60"/>
          <cell r="E60"/>
        </row>
        <row r="61">
          <cell r="C61"/>
          <cell r="D61"/>
          <cell r="E61"/>
        </row>
        <row r="62">
          <cell r="C62"/>
          <cell r="D62"/>
          <cell r="E62"/>
        </row>
        <row r="63">
          <cell r="C63"/>
          <cell r="D63"/>
          <cell r="E63"/>
        </row>
        <row r="64">
          <cell r="C64"/>
          <cell r="D64"/>
          <cell r="E64"/>
        </row>
        <row r="65">
          <cell r="C65"/>
          <cell r="D65"/>
          <cell r="E65"/>
        </row>
        <row r="66">
          <cell r="C66"/>
          <cell r="D66"/>
          <cell r="E66"/>
        </row>
        <row r="67">
          <cell r="C67"/>
          <cell r="D67"/>
          <cell r="E67"/>
        </row>
        <row r="68">
          <cell r="C68"/>
          <cell r="D68"/>
          <cell r="E68"/>
        </row>
        <row r="69">
          <cell r="C69"/>
          <cell r="D69"/>
          <cell r="E69"/>
        </row>
        <row r="70">
          <cell r="C70"/>
          <cell r="D70"/>
          <cell r="E70"/>
        </row>
        <row r="71">
          <cell r="C71"/>
          <cell r="D71"/>
          <cell r="E71"/>
        </row>
        <row r="72">
          <cell r="C72"/>
          <cell r="D72"/>
          <cell r="E72"/>
        </row>
        <row r="73">
          <cell r="C73"/>
          <cell r="D73"/>
          <cell r="E73"/>
        </row>
        <row r="74">
          <cell r="C74"/>
          <cell r="D74"/>
          <cell r="E74"/>
        </row>
        <row r="75">
          <cell r="C75"/>
          <cell r="D75"/>
          <cell r="E75"/>
        </row>
        <row r="76">
          <cell r="C76"/>
          <cell r="D76"/>
          <cell r="E76"/>
        </row>
        <row r="77">
          <cell r="C77"/>
          <cell r="D77"/>
          <cell r="E77"/>
        </row>
        <row r="78">
          <cell r="C78"/>
          <cell r="D78"/>
          <cell r="E78"/>
        </row>
        <row r="79">
          <cell r="C79"/>
          <cell r="D79"/>
          <cell r="E79"/>
        </row>
        <row r="80">
          <cell r="C80"/>
          <cell r="D80"/>
          <cell r="E80"/>
        </row>
        <row r="81">
          <cell r="C81">
            <v>999</v>
          </cell>
          <cell r="D81" t="str">
            <v>X</v>
          </cell>
          <cell r="E81" t="str">
            <v>/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jave"/>
      <sheetName val="Predtekmovanje"/>
      <sheetName val="#P"/>
      <sheetName val="Finalna skupina"/>
      <sheetName val="#FS"/>
      <sheetName val="Mali finale"/>
      <sheetName val="#MF"/>
      <sheetName val="#Prazni"/>
    </sheetNames>
    <sheetDataSet>
      <sheetData sheetId="0">
        <row r="1">
          <cell r="A1" t="str">
            <v>NAZIV TEKMOVANJA</v>
          </cell>
        </row>
        <row r="3">
          <cell r="D3" t="str">
            <v>U11 DEČKI</v>
          </cell>
        </row>
        <row r="6">
          <cell r="C6">
            <v>1</v>
          </cell>
          <cell r="D6" t="str">
            <v>TIRAN ERAZEM</v>
          </cell>
          <cell r="E6" t="str">
            <v>KRKA</v>
          </cell>
        </row>
        <row r="7">
          <cell r="C7">
            <v>2</v>
          </cell>
          <cell r="D7" t="str">
            <v>TRAMTE JAKA</v>
          </cell>
          <cell r="E7" t="str">
            <v>TREBNJE</v>
          </cell>
        </row>
        <row r="8">
          <cell r="C8">
            <v>3</v>
          </cell>
          <cell r="D8" t="str">
            <v>KUSIČ DOMINIK</v>
          </cell>
          <cell r="E8" t="str">
            <v>MEN</v>
          </cell>
        </row>
        <row r="9">
          <cell r="C9">
            <v>4</v>
          </cell>
          <cell r="D9" t="str">
            <v>KILIBARDA STEFAN</v>
          </cell>
          <cell r="E9" t="str">
            <v>VES</v>
          </cell>
        </row>
        <row r="10">
          <cell r="C10">
            <v>5</v>
          </cell>
          <cell r="D10" t="str">
            <v>KOŠIR MAJ</v>
          </cell>
          <cell r="E10" t="str">
            <v>ŠD SU</v>
          </cell>
        </row>
        <row r="11">
          <cell r="C11">
            <v>6</v>
          </cell>
          <cell r="D11" t="str">
            <v>JAMŠEK JAKOB</v>
          </cell>
          <cell r="E11" t="str">
            <v>MEN</v>
          </cell>
        </row>
        <row r="12">
          <cell r="C12">
            <v>7</v>
          </cell>
          <cell r="D12" t="str">
            <v>ŠUŠMELJ TOMAŽ</v>
          </cell>
          <cell r="E12" t="str">
            <v>LOG</v>
          </cell>
        </row>
        <row r="13">
          <cell r="C13">
            <v>8</v>
          </cell>
          <cell r="D13" t="str">
            <v>PLANINŠEK MARSEL</v>
          </cell>
          <cell r="E13" t="str">
            <v>RAK</v>
          </cell>
        </row>
        <row r="14">
          <cell r="C14">
            <v>9</v>
          </cell>
          <cell r="D14" t="str">
            <v>TRČEK RUBEN</v>
          </cell>
          <cell r="E14" t="str">
            <v>VRH</v>
          </cell>
        </row>
        <row r="15">
          <cell r="C15">
            <v>10</v>
          </cell>
          <cell r="D15" t="str">
            <v>LIKOZAR ŽIGA</v>
          </cell>
          <cell r="E15" t="str">
            <v>B2</v>
          </cell>
        </row>
        <row r="16">
          <cell r="C16">
            <v>11</v>
          </cell>
          <cell r="D16" t="str">
            <v>BOŽIČ ANŽE</v>
          </cell>
          <cell r="E16" t="str">
            <v>TREBNJE</v>
          </cell>
        </row>
        <row r="17">
          <cell r="C17">
            <v>12</v>
          </cell>
          <cell r="D17" t="str">
            <v>ZAJC LOVRO</v>
          </cell>
          <cell r="E17" t="str">
            <v>VES</v>
          </cell>
        </row>
        <row r="18">
          <cell r="C18">
            <v>13</v>
          </cell>
          <cell r="D18" t="str">
            <v>KASTELEC MARK</v>
          </cell>
          <cell r="E18" t="str">
            <v>KRKA</v>
          </cell>
        </row>
        <row r="19">
          <cell r="C19">
            <v>14</v>
          </cell>
          <cell r="D19" t="str">
            <v>RAKUN TINE</v>
          </cell>
          <cell r="E19" t="str">
            <v>VES</v>
          </cell>
        </row>
        <row r="20">
          <cell r="C20">
            <v>15</v>
          </cell>
          <cell r="D20" t="str">
            <v>HROVATIČ SERGEJ</v>
          </cell>
          <cell r="E20" t="str">
            <v>RAK</v>
          </cell>
        </row>
        <row r="21">
          <cell r="C21">
            <v>16</v>
          </cell>
          <cell r="D21" t="str">
            <v>METLJAK ERAZEM</v>
          </cell>
          <cell r="E21" t="str">
            <v>PRE</v>
          </cell>
        </row>
        <row r="22">
          <cell r="C22">
            <v>17</v>
          </cell>
          <cell r="D22" t="str">
            <v>OBID ALJAŽ</v>
          </cell>
          <cell r="E22" t="str">
            <v>VRH</v>
          </cell>
        </row>
        <row r="23">
          <cell r="C23">
            <v>18</v>
          </cell>
          <cell r="D23" t="str">
            <v>KAZIĆ LEO</v>
          </cell>
          <cell r="E23" t="str">
            <v>JES</v>
          </cell>
        </row>
        <row r="24">
          <cell r="C24">
            <v>19</v>
          </cell>
          <cell r="D24" t="str">
            <v>UHAN TIM</v>
          </cell>
          <cell r="E24" t="str">
            <v>TREBNJE</v>
          </cell>
        </row>
        <row r="25">
          <cell r="C25">
            <v>20</v>
          </cell>
          <cell r="D25" t="str">
            <v>VONČINA ALEKS</v>
          </cell>
          <cell r="E25" t="str">
            <v>ŠENTJOŠT</v>
          </cell>
        </row>
        <row r="26">
          <cell r="C26">
            <v>21</v>
          </cell>
          <cell r="D26" t="str">
            <v>KOLENC JANEZ</v>
          </cell>
          <cell r="E26" t="str">
            <v>RAK</v>
          </cell>
        </row>
        <row r="27">
          <cell r="C27">
            <v>22</v>
          </cell>
          <cell r="D27" t="str">
            <v>HORVAT PETER</v>
          </cell>
          <cell r="E27" t="str">
            <v>B2</v>
          </cell>
        </row>
        <row r="28">
          <cell r="C28">
            <v>23</v>
          </cell>
          <cell r="D28" t="str">
            <v>ECSY SAMUEL</v>
          </cell>
          <cell r="E28" t="str">
            <v>VES</v>
          </cell>
        </row>
        <row r="29">
          <cell r="C29">
            <v>24</v>
          </cell>
          <cell r="D29" t="str">
            <v>KOŠIR NIKO</v>
          </cell>
          <cell r="E29" t="str">
            <v>ŠENTJOŠT</v>
          </cell>
        </row>
        <row r="30">
          <cell r="C30">
            <v>25</v>
          </cell>
          <cell r="D30" t="str">
            <v>KASTELIC LUKA</v>
          </cell>
          <cell r="E30" t="str">
            <v>TREBNJE</v>
          </cell>
        </row>
        <row r="31">
          <cell r="C31"/>
          <cell r="D31"/>
          <cell r="E31"/>
        </row>
        <row r="32">
          <cell r="C32"/>
          <cell r="D32"/>
          <cell r="E32"/>
        </row>
        <row r="33">
          <cell r="C33"/>
          <cell r="D33"/>
          <cell r="E33"/>
        </row>
        <row r="34">
          <cell r="C34"/>
          <cell r="D34"/>
          <cell r="E34"/>
        </row>
        <row r="35">
          <cell r="C35"/>
          <cell r="D35"/>
          <cell r="E35"/>
        </row>
        <row r="36">
          <cell r="C36"/>
          <cell r="D36"/>
          <cell r="E36"/>
        </row>
        <row r="37">
          <cell r="C37"/>
          <cell r="D37"/>
          <cell r="E37"/>
        </row>
        <row r="38">
          <cell r="C38"/>
          <cell r="D38"/>
          <cell r="E38"/>
        </row>
        <row r="39">
          <cell r="C39"/>
          <cell r="D39"/>
          <cell r="E39"/>
        </row>
        <row r="40">
          <cell r="C40"/>
          <cell r="D40"/>
          <cell r="E40"/>
        </row>
        <row r="41">
          <cell r="C41"/>
          <cell r="D41"/>
          <cell r="E41"/>
        </row>
        <row r="42">
          <cell r="C42"/>
          <cell r="D42"/>
          <cell r="E42"/>
        </row>
        <row r="43">
          <cell r="C43"/>
          <cell r="D43"/>
          <cell r="E43"/>
        </row>
        <row r="44">
          <cell r="C44"/>
          <cell r="D44"/>
          <cell r="E44"/>
        </row>
        <row r="45">
          <cell r="C45"/>
          <cell r="D45"/>
          <cell r="E45"/>
        </row>
        <row r="46">
          <cell r="C46"/>
          <cell r="D46"/>
          <cell r="E46"/>
        </row>
        <row r="47">
          <cell r="C47"/>
          <cell r="D47"/>
          <cell r="E47"/>
        </row>
        <row r="48">
          <cell r="C48"/>
          <cell r="D48"/>
          <cell r="E48"/>
        </row>
        <row r="49">
          <cell r="C49"/>
          <cell r="D49"/>
          <cell r="E49"/>
        </row>
        <row r="50">
          <cell r="C50"/>
          <cell r="D50"/>
          <cell r="E50"/>
        </row>
        <row r="51">
          <cell r="C51"/>
          <cell r="D51"/>
          <cell r="E51"/>
        </row>
        <row r="52">
          <cell r="C52"/>
          <cell r="D52"/>
          <cell r="E52"/>
        </row>
        <row r="53">
          <cell r="C53"/>
          <cell r="D53"/>
          <cell r="E53"/>
        </row>
        <row r="54">
          <cell r="C54"/>
          <cell r="D54"/>
          <cell r="E54"/>
        </row>
        <row r="55">
          <cell r="C55"/>
          <cell r="D55"/>
          <cell r="E55"/>
        </row>
        <row r="56">
          <cell r="C56"/>
          <cell r="D56"/>
          <cell r="E56"/>
        </row>
        <row r="57">
          <cell r="C57"/>
          <cell r="D57"/>
          <cell r="E57"/>
        </row>
        <row r="58">
          <cell r="C58"/>
          <cell r="D58"/>
          <cell r="E58"/>
        </row>
        <row r="59">
          <cell r="C59"/>
          <cell r="D59"/>
          <cell r="E59"/>
        </row>
        <row r="60">
          <cell r="C60"/>
          <cell r="D60"/>
          <cell r="E60"/>
        </row>
        <row r="61">
          <cell r="C61"/>
          <cell r="D61"/>
          <cell r="E61"/>
        </row>
        <row r="62">
          <cell r="C62"/>
          <cell r="D62"/>
          <cell r="E62"/>
        </row>
        <row r="63">
          <cell r="C63"/>
          <cell r="D63"/>
          <cell r="E63"/>
        </row>
        <row r="64">
          <cell r="C64"/>
          <cell r="D64"/>
          <cell r="E64"/>
        </row>
        <row r="65">
          <cell r="C65"/>
          <cell r="D65"/>
          <cell r="E65"/>
        </row>
        <row r="66">
          <cell r="C66"/>
          <cell r="D66"/>
          <cell r="E66"/>
        </row>
        <row r="67">
          <cell r="C67"/>
          <cell r="D67"/>
          <cell r="E67"/>
        </row>
        <row r="68">
          <cell r="C68"/>
          <cell r="D68"/>
          <cell r="E68"/>
        </row>
        <row r="69">
          <cell r="C69"/>
          <cell r="D69"/>
          <cell r="E69"/>
        </row>
        <row r="70">
          <cell r="C70"/>
          <cell r="D70"/>
          <cell r="E70"/>
        </row>
        <row r="71">
          <cell r="C71"/>
          <cell r="D71"/>
          <cell r="E71"/>
        </row>
        <row r="72">
          <cell r="C72"/>
          <cell r="D72"/>
          <cell r="E72"/>
        </row>
        <row r="73">
          <cell r="C73"/>
          <cell r="D73"/>
          <cell r="E73"/>
        </row>
        <row r="74">
          <cell r="C74"/>
          <cell r="D74"/>
          <cell r="E74"/>
        </row>
        <row r="75">
          <cell r="C75"/>
          <cell r="D75"/>
          <cell r="E75"/>
        </row>
        <row r="76">
          <cell r="C76"/>
          <cell r="D76"/>
          <cell r="E76"/>
        </row>
        <row r="77">
          <cell r="C77"/>
          <cell r="D77"/>
          <cell r="E77"/>
        </row>
        <row r="78">
          <cell r="C78"/>
          <cell r="D78"/>
          <cell r="E78"/>
        </row>
        <row r="79">
          <cell r="C79"/>
          <cell r="D79"/>
          <cell r="E79"/>
        </row>
        <row r="80">
          <cell r="C80"/>
          <cell r="D80"/>
          <cell r="E80"/>
        </row>
        <row r="81">
          <cell r="C81">
            <v>999</v>
          </cell>
          <cell r="D81" t="str">
            <v>X</v>
          </cell>
          <cell r="E81" t="str">
            <v>/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B186-1C87-4A57-A0E4-3F9EDE6954C6}">
  <sheetPr>
    <tabColor rgb="FFC00000"/>
  </sheetPr>
  <dimension ref="A1:O100"/>
  <sheetViews>
    <sheetView workbookViewId="0">
      <selection activeCell="I28" sqref="I28"/>
    </sheetView>
  </sheetViews>
  <sheetFormatPr defaultColWidth="10" defaultRowHeight="12.5" x14ac:dyDescent="0.25"/>
  <cols>
    <col min="1" max="1" width="6.7265625" style="6" customWidth="1"/>
    <col min="2" max="2" width="7.26953125" style="4" customWidth="1"/>
    <col min="3" max="3" width="7.7265625" style="5" bestFit="1" customWidth="1"/>
    <col min="4" max="4" width="24.1796875" style="7" customWidth="1"/>
    <col min="5" max="5" width="5.81640625" style="40" bestFit="1" customWidth="1"/>
    <col min="6" max="6" width="7.453125" style="7" bestFit="1" customWidth="1"/>
    <col min="7" max="7" width="26.54296875" style="6" customWidth="1"/>
    <col min="8" max="8" width="7.54296875" style="7" bestFit="1" customWidth="1"/>
    <col min="9" max="9" width="18.81640625" style="33" bestFit="1" customWidth="1"/>
    <col min="10" max="15" width="10" style="33"/>
    <col min="16" max="16384" width="10" style="1"/>
  </cols>
  <sheetData>
    <row r="1" spans="1:15" ht="18.5" thickBot="1" x14ac:dyDescent="0.45">
      <c r="A1" s="319" t="s">
        <v>0</v>
      </c>
      <c r="B1" s="320"/>
      <c r="C1" s="320"/>
      <c r="D1" s="320"/>
      <c r="E1" s="320"/>
      <c r="F1" s="320"/>
      <c r="G1" s="321"/>
      <c r="H1" s="1"/>
      <c r="I1" s="2" t="s">
        <v>1</v>
      </c>
      <c r="J1" s="3" t="s">
        <v>2</v>
      </c>
      <c r="K1" s="2" t="s">
        <v>3</v>
      </c>
      <c r="L1" s="2" t="s">
        <v>4</v>
      </c>
      <c r="M1" s="2" t="s">
        <v>5</v>
      </c>
      <c r="N1" s="2"/>
      <c r="O1" s="2"/>
    </row>
    <row r="2" spans="1:15" ht="13.5" thickBot="1" x14ac:dyDescent="0.35">
      <c r="A2" s="1"/>
      <c r="D2" s="6"/>
      <c r="E2" s="7"/>
      <c r="F2" s="8"/>
      <c r="G2" s="7"/>
      <c r="H2" s="1"/>
      <c r="I2" s="9"/>
      <c r="J2" s="10"/>
      <c r="K2" s="10"/>
      <c r="L2" s="10"/>
      <c r="M2" s="10"/>
      <c r="N2" s="10"/>
      <c r="O2" s="10"/>
    </row>
    <row r="3" spans="1:15" ht="16" thickBot="1" x14ac:dyDescent="0.4">
      <c r="B3" s="11" t="s">
        <v>6</v>
      </c>
      <c r="C3" s="12"/>
      <c r="D3" s="13" t="s">
        <v>7</v>
      </c>
      <c r="E3" s="14"/>
      <c r="F3" s="14"/>
      <c r="G3" s="6" t="s">
        <v>8</v>
      </c>
      <c r="H3" s="1"/>
      <c r="I3" s="15" t="s">
        <v>9</v>
      </c>
      <c r="J3" s="3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s="14" customFormat="1" ht="13.5" thickBot="1" x14ac:dyDescent="0.35">
      <c r="B4" s="16"/>
      <c r="C4" s="17"/>
      <c r="I4" s="18"/>
      <c r="J4" s="10"/>
      <c r="K4" s="10"/>
      <c r="L4" s="10"/>
      <c r="M4" s="10"/>
      <c r="N4" s="10"/>
      <c r="O4" s="10"/>
    </row>
    <row r="5" spans="1:15" s="14" customFormat="1" ht="13" x14ac:dyDescent="0.3">
      <c r="A5" s="19" t="s">
        <v>16</v>
      </c>
      <c r="B5" s="20" t="s">
        <v>17</v>
      </c>
      <c r="C5" s="20" t="s">
        <v>18</v>
      </c>
      <c r="D5" s="20" t="s">
        <v>19</v>
      </c>
      <c r="E5" s="20" t="s">
        <v>20</v>
      </c>
      <c r="F5" s="21" t="s">
        <v>21</v>
      </c>
      <c r="G5" s="20" t="s">
        <v>22</v>
      </c>
      <c r="I5" s="2"/>
      <c r="J5" s="22" t="s">
        <v>23</v>
      </c>
      <c r="K5" s="15" t="s">
        <v>3</v>
      </c>
      <c r="L5" s="15" t="s">
        <v>4</v>
      </c>
      <c r="M5" s="15" t="s">
        <v>24</v>
      </c>
      <c r="N5" s="2"/>
      <c r="O5" s="2"/>
    </row>
    <row r="6" spans="1:15" s="14" customFormat="1" ht="14.25" customHeight="1" x14ac:dyDescent="0.35">
      <c r="A6" s="23"/>
      <c r="B6" s="24"/>
      <c r="C6" s="25">
        <v>1</v>
      </c>
      <c r="D6" s="26" t="s">
        <v>25</v>
      </c>
      <c r="E6" s="26" t="s">
        <v>26</v>
      </c>
      <c r="F6" s="27"/>
      <c r="G6" s="28"/>
      <c r="I6" s="29"/>
      <c r="J6" s="30"/>
      <c r="K6" s="30"/>
      <c r="L6" s="30"/>
      <c r="M6" s="30"/>
      <c r="N6" s="29"/>
      <c r="O6" s="29"/>
    </row>
    <row r="7" spans="1:15" s="14" customFormat="1" ht="14.5" x14ac:dyDescent="0.35">
      <c r="A7" s="23"/>
      <c r="B7" s="24"/>
      <c r="C7" s="25">
        <v>2</v>
      </c>
      <c r="D7" s="26" t="s">
        <v>27</v>
      </c>
      <c r="E7" s="26" t="s">
        <v>28</v>
      </c>
      <c r="F7" s="27"/>
      <c r="G7" s="28"/>
      <c r="I7" s="2"/>
      <c r="J7" s="3" t="s">
        <v>29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</row>
    <row r="8" spans="1:15" s="14" customFormat="1" ht="14.5" x14ac:dyDescent="0.35">
      <c r="A8" s="23"/>
      <c r="B8" s="24"/>
      <c r="C8" s="25">
        <v>3</v>
      </c>
      <c r="D8" s="26" t="s">
        <v>30</v>
      </c>
      <c r="E8" s="26" t="s">
        <v>31</v>
      </c>
      <c r="F8" s="27"/>
      <c r="G8" s="28"/>
      <c r="I8" s="29"/>
      <c r="J8" s="10"/>
      <c r="K8" s="10"/>
      <c r="L8" s="10"/>
      <c r="M8" s="10"/>
      <c r="N8" s="10"/>
      <c r="O8" s="10"/>
    </row>
    <row r="9" spans="1:15" s="14" customFormat="1" ht="14.5" x14ac:dyDescent="0.35">
      <c r="A9" s="23"/>
      <c r="B9" s="24"/>
      <c r="C9" s="25">
        <v>4</v>
      </c>
      <c r="D9" s="26" t="s">
        <v>32</v>
      </c>
      <c r="E9" s="26" t="s">
        <v>33</v>
      </c>
      <c r="F9" s="27"/>
      <c r="G9" s="28"/>
      <c r="I9" s="322" t="s">
        <v>34</v>
      </c>
      <c r="J9" s="322"/>
      <c r="K9" s="322"/>
      <c r="L9" s="322"/>
      <c r="M9" s="322"/>
      <c r="N9" s="322"/>
      <c r="O9" s="322"/>
    </row>
    <row r="10" spans="1:15" s="14" customFormat="1" ht="14.5" x14ac:dyDescent="0.35">
      <c r="A10" s="23"/>
      <c r="B10" s="24"/>
      <c r="C10" s="25">
        <v>5</v>
      </c>
      <c r="D10" s="26" t="s">
        <v>35</v>
      </c>
      <c r="E10" s="26" t="s">
        <v>36</v>
      </c>
      <c r="F10" s="27"/>
      <c r="G10" s="28"/>
    </row>
    <row r="11" spans="1:15" s="14" customFormat="1" ht="14.5" x14ac:dyDescent="0.35">
      <c r="A11" s="23"/>
      <c r="B11" s="24"/>
      <c r="C11" s="25">
        <v>6</v>
      </c>
      <c r="D11" s="26" t="s">
        <v>37</v>
      </c>
      <c r="E11" s="26" t="s">
        <v>33</v>
      </c>
      <c r="F11" s="27"/>
      <c r="G11" s="28"/>
    </row>
    <row r="12" spans="1:15" s="14" customFormat="1" ht="14.5" x14ac:dyDescent="0.35">
      <c r="A12" s="23"/>
      <c r="B12" s="24"/>
      <c r="C12" s="25">
        <v>7</v>
      </c>
      <c r="D12" s="26" t="s">
        <v>38</v>
      </c>
      <c r="E12" s="26" t="s">
        <v>26</v>
      </c>
      <c r="F12" s="27"/>
      <c r="G12" s="28"/>
    </row>
    <row r="13" spans="1:15" s="14" customFormat="1" ht="14.5" x14ac:dyDescent="0.35">
      <c r="A13" s="23"/>
      <c r="B13" s="24"/>
      <c r="C13" s="25">
        <v>8</v>
      </c>
      <c r="D13" s="26" t="s">
        <v>39</v>
      </c>
      <c r="E13" s="26" t="s">
        <v>28</v>
      </c>
      <c r="F13" s="27"/>
      <c r="G13" s="28"/>
    </row>
    <row r="14" spans="1:15" s="14" customFormat="1" ht="14.5" x14ac:dyDescent="0.35">
      <c r="A14" s="23"/>
      <c r="B14" s="24"/>
      <c r="C14" s="25">
        <v>9</v>
      </c>
      <c r="D14" s="26" t="s">
        <v>40</v>
      </c>
      <c r="E14" s="26" t="s">
        <v>31</v>
      </c>
      <c r="F14" s="27"/>
      <c r="G14" s="28"/>
    </row>
    <row r="15" spans="1:15" s="14" customFormat="1" ht="14.5" x14ac:dyDescent="0.35">
      <c r="A15" s="23"/>
      <c r="B15" s="24"/>
      <c r="C15" s="25">
        <v>10</v>
      </c>
      <c r="D15" s="26" t="s">
        <v>41</v>
      </c>
      <c r="E15" s="26" t="s">
        <v>33</v>
      </c>
      <c r="F15" s="27"/>
      <c r="G15" s="28"/>
    </row>
    <row r="16" spans="1:15" s="14" customFormat="1" ht="14.5" x14ac:dyDescent="0.35">
      <c r="A16" s="23"/>
      <c r="B16" s="24"/>
      <c r="C16" s="25">
        <v>11</v>
      </c>
      <c r="D16" s="26" t="s">
        <v>42</v>
      </c>
      <c r="E16" s="26" t="s">
        <v>28</v>
      </c>
      <c r="F16" s="27"/>
      <c r="G16" s="28"/>
    </row>
    <row r="17" spans="1:7" s="14" customFormat="1" ht="14.5" x14ac:dyDescent="0.35">
      <c r="A17" s="23"/>
      <c r="B17" s="24"/>
      <c r="C17" s="25">
        <v>12</v>
      </c>
      <c r="D17" s="26" t="s">
        <v>43</v>
      </c>
      <c r="E17" s="26" t="s">
        <v>44</v>
      </c>
      <c r="F17" s="27"/>
      <c r="G17" s="28"/>
    </row>
    <row r="18" spans="1:7" s="14" customFormat="1" ht="14.5" x14ac:dyDescent="0.35">
      <c r="A18" s="23"/>
      <c r="B18" s="24"/>
      <c r="C18" s="25">
        <v>13</v>
      </c>
      <c r="D18" s="26" t="s">
        <v>45</v>
      </c>
      <c r="E18" s="26" t="s">
        <v>31</v>
      </c>
      <c r="F18" s="27"/>
      <c r="G18" s="28"/>
    </row>
    <row r="19" spans="1:7" s="14" customFormat="1" ht="14.5" x14ac:dyDescent="0.35">
      <c r="A19" s="23"/>
      <c r="B19" s="24"/>
      <c r="C19" s="25">
        <v>14</v>
      </c>
      <c r="D19" s="26" t="s">
        <v>46</v>
      </c>
      <c r="E19" s="26" t="s">
        <v>44</v>
      </c>
      <c r="F19" s="27"/>
      <c r="G19" s="28"/>
    </row>
    <row r="20" spans="1:7" s="14" customFormat="1" ht="14.5" x14ac:dyDescent="0.35">
      <c r="A20" s="23"/>
      <c r="B20" s="24"/>
      <c r="C20" s="25">
        <v>15</v>
      </c>
      <c r="D20" s="26" t="s">
        <v>47</v>
      </c>
      <c r="E20" s="26" t="s">
        <v>48</v>
      </c>
      <c r="F20" s="27"/>
      <c r="G20" s="28"/>
    </row>
    <row r="21" spans="1:7" s="14" customFormat="1" ht="14.5" x14ac:dyDescent="0.35">
      <c r="A21" s="23"/>
      <c r="B21" s="24"/>
      <c r="C21" s="25">
        <v>16</v>
      </c>
      <c r="D21" s="26" t="s">
        <v>49</v>
      </c>
      <c r="E21" s="26" t="s">
        <v>33</v>
      </c>
      <c r="F21" s="27"/>
      <c r="G21" s="28"/>
    </row>
    <row r="22" spans="1:7" s="14" customFormat="1" ht="14.5" x14ac:dyDescent="0.35">
      <c r="A22" s="23"/>
      <c r="B22" s="24"/>
      <c r="C22" s="25">
        <v>17</v>
      </c>
      <c r="D22" s="26" t="s">
        <v>50</v>
      </c>
      <c r="E22" s="26" t="s">
        <v>28</v>
      </c>
      <c r="F22" s="27"/>
      <c r="G22" s="28"/>
    </row>
    <row r="23" spans="1:7" s="14" customFormat="1" ht="14.5" x14ac:dyDescent="0.35">
      <c r="A23" s="23"/>
      <c r="B23" s="24"/>
      <c r="C23" s="25">
        <v>18</v>
      </c>
      <c r="D23" s="26" t="s">
        <v>51</v>
      </c>
      <c r="E23" s="26" t="s">
        <v>52</v>
      </c>
      <c r="F23" s="27"/>
      <c r="G23" s="28"/>
    </row>
    <row r="24" spans="1:7" s="14" customFormat="1" ht="14.5" x14ac:dyDescent="0.35">
      <c r="A24" s="23"/>
      <c r="B24" s="24"/>
      <c r="C24" s="25">
        <v>19</v>
      </c>
      <c r="D24" s="26" t="s">
        <v>53</v>
      </c>
      <c r="E24" s="26" t="s">
        <v>54</v>
      </c>
      <c r="F24" s="27"/>
      <c r="G24" s="28"/>
    </row>
    <row r="25" spans="1:7" s="14" customFormat="1" ht="14.5" x14ac:dyDescent="0.35">
      <c r="A25" s="23"/>
      <c r="B25" s="24"/>
      <c r="C25" s="25">
        <v>20</v>
      </c>
      <c r="D25" s="26" t="s">
        <v>55</v>
      </c>
      <c r="E25" s="26" t="s">
        <v>56</v>
      </c>
      <c r="F25" s="27"/>
      <c r="G25" s="28"/>
    </row>
    <row r="26" spans="1:7" s="14" customFormat="1" ht="14.5" x14ac:dyDescent="0.35">
      <c r="A26" s="23"/>
      <c r="B26" s="24"/>
      <c r="C26" s="25">
        <v>21</v>
      </c>
      <c r="D26" s="26" t="s">
        <v>57</v>
      </c>
      <c r="E26" s="26" t="s">
        <v>58</v>
      </c>
      <c r="F26" s="27"/>
      <c r="G26" s="28"/>
    </row>
    <row r="27" spans="1:7" s="14" customFormat="1" ht="14.5" x14ac:dyDescent="0.35">
      <c r="A27" s="23"/>
      <c r="B27" s="24"/>
      <c r="C27" s="25">
        <v>22</v>
      </c>
      <c r="D27" s="26" t="s">
        <v>59</v>
      </c>
      <c r="E27" s="26" t="s">
        <v>52</v>
      </c>
      <c r="F27" s="27"/>
      <c r="G27" s="28"/>
    </row>
    <row r="28" spans="1:7" s="14" customFormat="1" ht="14.5" x14ac:dyDescent="0.35">
      <c r="A28" s="23"/>
      <c r="B28" s="24"/>
      <c r="C28" s="25">
        <v>23</v>
      </c>
      <c r="D28" s="26" t="s">
        <v>60</v>
      </c>
      <c r="E28" s="26" t="s">
        <v>56</v>
      </c>
      <c r="F28" s="27"/>
      <c r="G28" s="28"/>
    </row>
    <row r="29" spans="1:7" s="14" customFormat="1" ht="14.5" x14ac:dyDescent="0.35">
      <c r="A29" s="23"/>
      <c r="B29" s="24"/>
      <c r="C29" s="25">
        <v>24</v>
      </c>
      <c r="D29" s="26" t="s">
        <v>61</v>
      </c>
      <c r="E29" s="26" t="s">
        <v>33</v>
      </c>
      <c r="F29" s="27"/>
      <c r="G29" s="28"/>
    </row>
    <row r="30" spans="1:7" s="14" customFormat="1" ht="14.5" x14ac:dyDescent="0.35">
      <c r="A30" s="23"/>
      <c r="B30" s="24"/>
      <c r="C30" s="25">
        <v>25</v>
      </c>
      <c r="D30" s="26" t="s">
        <v>62</v>
      </c>
      <c r="E30" s="26" t="s">
        <v>63</v>
      </c>
      <c r="F30" s="27"/>
      <c r="G30" s="28"/>
    </row>
    <row r="31" spans="1:7" s="14" customFormat="1" ht="14.5" x14ac:dyDescent="0.35">
      <c r="A31" s="23"/>
      <c r="B31" s="24"/>
      <c r="C31" s="25">
        <v>26</v>
      </c>
      <c r="D31" s="26" t="s">
        <v>64</v>
      </c>
      <c r="E31" s="26" t="s">
        <v>28</v>
      </c>
      <c r="F31" s="27"/>
      <c r="G31" s="28"/>
    </row>
    <row r="32" spans="1:7" s="14" customFormat="1" ht="14.5" x14ac:dyDescent="0.35">
      <c r="A32" s="23"/>
      <c r="B32" s="24"/>
      <c r="C32" s="25">
        <v>27</v>
      </c>
      <c r="D32" s="26" t="s">
        <v>65</v>
      </c>
      <c r="E32" s="26" t="s">
        <v>26</v>
      </c>
      <c r="F32" s="27"/>
      <c r="G32" s="28"/>
    </row>
    <row r="33" spans="1:15" s="14" customFormat="1" ht="14.5" x14ac:dyDescent="0.35">
      <c r="A33" s="23"/>
      <c r="B33" s="24"/>
      <c r="C33" s="25">
        <v>28</v>
      </c>
      <c r="D33" s="26" t="s">
        <v>66</v>
      </c>
      <c r="E33" s="26" t="s">
        <v>33</v>
      </c>
      <c r="F33" s="27"/>
      <c r="G33" s="28"/>
    </row>
    <row r="34" spans="1:15" s="14" customFormat="1" ht="14.5" x14ac:dyDescent="0.35">
      <c r="A34" s="23"/>
      <c r="B34" s="24"/>
      <c r="C34" s="25">
        <v>29</v>
      </c>
      <c r="D34" s="26" t="s">
        <v>67</v>
      </c>
      <c r="E34" s="26" t="s">
        <v>68</v>
      </c>
      <c r="F34" s="27"/>
      <c r="G34" s="28"/>
    </row>
    <row r="35" spans="1:15" s="14" customFormat="1" ht="14.5" x14ac:dyDescent="0.35">
      <c r="A35" s="23"/>
      <c r="B35" s="24"/>
      <c r="C35" s="25">
        <v>30</v>
      </c>
      <c r="D35" s="26" t="s">
        <v>69</v>
      </c>
      <c r="E35" s="26" t="s">
        <v>28</v>
      </c>
      <c r="F35" s="27"/>
      <c r="G35" s="28"/>
    </row>
    <row r="36" spans="1:15" s="14" customFormat="1" ht="14.5" x14ac:dyDescent="0.35">
      <c r="A36" s="23"/>
      <c r="B36" s="24"/>
      <c r="C36" s="25">
        <v>31</v>
      </c>
      <c r="D36" s="26" t="s">
        <v>70</v>
      </c>
      <c r="E36" s="26" t="s">
        <v>31</v>
      </c>
      <c r="F36" s="27"/>
      <c r="G36" s="28"/>
    </row>
    <row r="37" spans="1:15" s="14" customFormat="1" ht="14.5" x14ac:dyDescent="0.35">
      <c r="A37" s="23"/>
      <c r="B37" s="24"/>
      <c r="C37" s="25">
        <v>32</v>
      </c>
      <c r="D37" s="26" t="s">
        <v>71</v>
      </c>
      <c r="E37" s="26" t="s">
        <v>33</v>
      </c>
      <c r="F37" s="27"/>
      <c r="G37" s="28"/>
      <c r="I37" s="31"/>
      <c r="J37" s="31"/>
      <c r="K37" s="31"/>
      <c r="L37" s="31"/>
      <c r="M37" s="31"/>
      <c r="N37" s="31"/>
      <c r="O37" s="31"/>
    </row>
    <row r="38" spans="1:15" s="14" customFormat="1" ht="14.5" x14ac:dyDescent="0.35">
      <c r="A38" s="23"/>
      <c r="B38" s="24"/>
      <c r="C38" s="25"/>
      <c r="D38" s="26"/>
      <c r="E38" s="26"/>
      <c r="F38" s="27"/>
      <c r="G38" s="28"/>
      <c r="I38" s="31"/>
      <c r="J38" s="31"/>
      <c r="K38" s="31"/>
      <c r="L38" s="31"/>
      <c r="M38" s="31"/>
      <c r="N38" s="31"/>
      <c r="O38" s="31"/>
    </row>
    <row r="39" spans="1:15" s="14" customFormat="1" ht="14.5" x14ac:dyDescent="0.35">
      <c r="A39" s="23"/>
      <c r="B39" s="24"/>
      <c r="C39" s="25"/>
      <c r="D39" s="26"/>
      <c r="E39" s="26"/>
      <c r="F39" s="27"/>
      <c r="G39" s="28"/>
      <c r="I39" s="31"/>
      <c r="J39" s="31"/>
      <c r="K39" s="31"/>
      <c r="L39" s="31"/>
      <c r="M39" s="31"/>
      <c r="N39" s="31"/>
      <c r="O39" s="31"/>
    </row>
    <row r="40" spans="1:15" s="14" customFormat="1" ht="14.5" x14ac:dyDescent="0.35">
      <c r="A40" s="23"/>
      <c r="B40" s="24"/>
      <c r="C40" s="25"/>
      <c r="D40" s="26"/>
      <c r="E40" s="26"/>
      <c r="F40" s="27"/>
      <c r="G40" s="28"/>
      <c r="I40" s="31"/>
      <c r="J40" s="31"/>
      <c r="K40" s="31"/>
      <c r="L40" s="31"/>
      <c r="M40" s="31"/>
      <c r="N40" s="31"/>
      <c r="O40" s="31"/>
    </row>
    <row r="41" spans="1:15" s="14" customFormat="1" ht="14.5" x14ac:dyDescent="0.35">
      <c r="A41" s="23"/>
      <c r="B41" s="24"/>
      <c r="C41" s="25"/>
      <c r="D41" s="26"/>
      <c r="E41" s="26"/>
      <c r="F41" s="27"/>
      <c r="G41" s="28"/>
      <c r="I41" s="31"/>
      <c r="J41" s="31"/>
      <c r="K41" s="31"/>
      <c r="L41" s="31"/>
      <c r="M41" s="31"/>
      <c r="N41" s="31"/>
      <c r="O41" s="31"/>
    </row>
    <row r="42" spans="1:15" s="14" customFormat="1" ht="14.5" x14ac:dyDescent="0.35">
      <c r="A42" s="23"/>
      <c r="B42" s="24"/>
      <c r="C42" s="25"/>
      <c r="D42" s="26"/>
      <c r="E42" s="26"/>
      <c r="F42" s="27"/>
      <c r="G42" s="28"/>
      <c r="I42" s="31"/>
      <c r="J42" s="31"/>
      <c r="K42" s="31"/>
      <c r="L42" s="31"/>
      <c r="M42" s="31"/>
      <c r="N42" s="31"/>
      <c r="O42" s="31"/>
    </row>
    <row r="43" spans="1:15" s="14" customFormat="1" ht="14.5" x14ac:dyDescent="0.35">
      <c r="A43" s="23"/>
      <c r="B43" s="24"/>
      <c r="C43" s="25"/>
      <c r="D43" s="26"/>
      <c r="E43" s="26"/>
      <c r="F43" s="27"/>
      <c r="G43" s="28"/>
      <c r="I43" s="31"/>
      <c r="J43" s="31"/>
      <c r="K43" s="31"/>
      <c r="L43" s="31"/>
      <c r="M43" s="31"/>
      <c r="N43" s="31"/>
      <c r="O43" s="31"/>
    </row>
    <row r="44" spans="1:15" s="14" customFormat="1" ht="14.5" x14ac:dyDescent="0.35">
      <c r="A44" s="23"/>
      <c r="B44" s="24"/>
      <c r="C44" s="25"/>
      <c r="D44" s="26"/>
      <c r="E44" s="26"/>
      <c r="F44" s="27"/>
      <c r="G44" s="28"/>
      <c r="I44" s="31"/>
      <c r="J44" s="31"/>
      <c r="K44" s="31"/>
      <c r="L44" s="31"/>
      <c r="M44" s="31"/>
      <c r="N44" s="31"/>
      <c r="O44" s="31"/>
    </row>
    <row r="45" spans="1:15" s="14" customFormat="1" ht="14.5" x14ac:dyDescent="0.35">
      <c r="A45" s="23"/>
      <c r="B45" s="24"/>
      <c r="C45" s="25"/>
      <c r="D45" s="26"/>
      <c r="E45" s="26"/>
      <c r="F45" s="27"/>
      <c r="G45" s="28"/>
      <c r="I45" s="31"/>
      <c r="J45" s="31"/>
      <c r="K45" s="31"/>
      <c r="L45" s="31"/>
      <c r="M45" s="31"/>
      <c r="N45" s="31"/>
      <c r="O45" s="31"/>
    </row>
    <row r="46" spans="1:15" s="14" customFormat="1" ht="14.5" x14ac:dyDescent="0.35">
      <c r="A46" s="23"/>
      <c r="B46" s="24"/>
      <c r="C46" s="25"/>
      <c r="D46" s="26"/>
      <c r="E46" s="26"/>
      <c r="F46" s="27"/>
      <c r="G46" s="28"/>
      <c r="I46" s="31"/>
      <c r="J46" s="31"/>
      <c r="K46" s="31"/>
      <c r="L46" s="31"/>
      <c r="M46" s="31"/>
      <c r="N46" s="31"/>
      <c r="O46" s="31"/>
    </row>
    <row r="47" spans="1:15" s="14" customFormat="1" ht="14.5" x14ac:dyDescent="0.35">
      <c r="A47" s="23"/>
      <c r="B47" s="24"/>
      <c r="C47" s="25"/>
      <c r="D47" s="26"/>
      <c r="E47" s="26"/>
      <c r="F47" s="27"/>
      <c r="G47" s="28"/>
      <c r="I47" s="31"/>
      <c r="J47" s="31"/>
      <c r="K47" s="31"/>
      <c r="L47" s="31"/>
      <c r="M47" s="31"/>
      <c r="N47" s="31"/>
      <c r="O47" s="31"/>
    </row>
    <row r="48" spans="1:15" s="14" customFormat="1" ht="14.5" x14ac:dyDescent="0.35">
      <c r="A48" s="23"/>
      <c r="B48" s="24"/>
      <c r="C48" s="25"/>
      <c r="D48" s="26"/>
      <c r="E48" s="26"/>
      <c r="F48" s="27"/>
      <c r="G48" s="28"/>
      <c r="I48" s="31"/>
      <c r="J48" s="31"/>
      <c r="K48" s="31"/>
      <c r="L48" s="31"/>
      <c r="M48" s="31"/>
      <c r="N48" s="31"/>
      <c r="O48" s="31"/>
    </row>
    <row r="49" spans="1:15" s="14" customFormat="1" ht="14.5" x14ac:dyDescent="0.35">
      <c r="A49" s="23"/>
      <c r="B49" s="24"/>
      <c r="C49" s="25"/>
      <c r="D49" s="26"/>
      <c r="E49" s="26"/>
      <c r="F49" s="27"/>
      <c r="G49" s="28"/>
      <c r="I49" s="31"/>
      <c r="J49" s="31"/>
      <c r="K49" s="31"/>
      <c r="L49" s="31"/>
      <c r="M49" s="31"/>
      <c r="N49" s="31"/>
      <c r="O49" s="31"/>
    </row>
    <row r="50" spans="1:15" s="14" customFormat="1" ht="14.5" x14ac:dyDescent="0.35">
      <c r="A50" s="23"/>
      <c r="B50" s="24"/>
      <c r="C50" s="25"/>
      <c r="D50" s="26"/>
      <c r="E50" s="26"/>
      <c r="F50" s="27"/>
      <c r="G50" s="28"/>
      <c r="I50" s="31"/>
      <c r="J50" s="31"/>
      <c r="K50" s="31"/>
      <c r="L50" s="31"/>
      <c r="M50" s="31"/>
      <c r="N50" s="31"/>
      <c r="O50" s="31"/>
    </row>
    <row r="51" spans="1:15" s="14" customFormat="1" ht="14.5" x14ac:dyDescent="0.35">
      <c r="A51" s="23"/>
      <c r="B51" s="24"/>
      <c r="C51" s="25"/>
      <c r="D51" s="26"/>
      <c r="E51" s="26"/>
      <c r="F51" s="27"/>
      <c r="G51" s="28"/>
      <c r="I51" s="31"/>
      <c r="J51" s="31"/>
      <c r="K51" s="31"/>
      <c r="L51" s="31"/>
      <c r="M51" s="31"/>
      <c r="N51" s="31"/>
      <c r="O51" s="31"/>
    </row>
    <row r="52" spans="1:15" s="14" customFormat="1" ht="14.5" x14ac:dyDescent="0.35">
      <c r="A52" s="23"/>
      <c r="B52" s="24"/>
      <c r="C52" s="25"/>
      <c r="D52" s="26"/>
      <c r="E52" s="26"/>
      <c r="F52" s="27"/>
      <c r="G52" s="28"/>
      <c r="I52" s="31"/>
      <c r="J52" s="31"/>
      <c r="K52" s="31"/>
      <c r="L52" s="31"/>
      <c r="M52" s="31"/>
      <c r="N52" s="31"/>
      <c r="O52" s="31"/>
    </row>
    <row r="53" spans="1:15" s="14" customFormat="1" ht="14.5" x14ac:dyDescent="0.35">
      <c r="A53" s="23"/>
      <c r="B53" s="24"/>
      <c r="C53" s="25"/>
      <c r="D53" s="26"/>
      <c r="E53" s="26"/>
      <c r="F53" s="27"/>
      <c r="G53" s="28"/>
      <c r="I53" s="31"/>
      <c r="J53" s="31"/>
      <c r="K53" s="31"/>
      <c r="L53" s="31"/>
      <c r="M53" s="31"/>
      <c r="N53" s="31"/>
      <c r="O53" s="31"/>
    </row>
    <row r="54" spans="1:15" s="14" customFormat="1" ht="14.5" x14ac:dyDescent="0.35">
      <c r="A54" s="23"/>
      <c r="B54" s="24"/>
      <c r="C54" s="25"/>
      <c r="D54" s="26"/>
      <c r="E54" s="26"/>
      <c r="F54" s="27"/>
      <c r="G54" s="28"/>
      <c r="I54" s="31"/>
      <c r="J54" s="31"/>
      <c r="K54" s="31"/>
      <c r="L54" s="31"/>
      <c r="M54" s="31"/>
      <c r="N54" s="31"/>
      <c r="O54" s="31"/>
    </row>
    <row r="55" spans="1:15" s="14" customFormat="1" ht="14.5" x14ac:dyDescent="0.35">
      <c r="A55" s="23"/>
      <c r="B55" s="24"/>
      <c r="C55" s="25"/>
      <c r="D55" s="26"/>
      <c r="E55" s="26"/>
      <c r="F55" s="27"/>
      <c r="G55" s="28"/>
      <c r="I55" s="31"/>
      <c r="J55" s="31"/>
      <c r="K55" s="31"/>
      <c r="L55" s="31"/>
      <c r="M55" s="31"/>
      <c r="N55" s="31"/>
      <c r="O55" s="31"/>
    </row>
    <row r="56" spans="1:15" s="14" customFormat="1" ht="14.5" x14ac:dyDescent="0.35">
      <c r="A56" s="23"/>
      <c r="B56" s="24"/>
      <c r="C56" s="25"/>
      <c r="D56" s="26"/>
      <c r="E56" s="26"/>
      <c r="F56" s="27"/>
      <c r="G56" s="28"/>
      <c r="I56" s="31"/>
      <c r="J56" s="31"/>
      <c r="K56" s="31"/>
      <c r="L56" s="31"/>
      <c r="M56" s="31"/>
      <c r="N56" s="31"/>
      <c r="O56" s="31"/>
    </row>
    <row r="57" spans="1:15" s="14" customFormat="1" ht="14.5" x14ac:dyDescent="0.35">
      <c r="A57" s="23"/>
      <c r="B57" s="24"/>
      <c r="C57" s="25"/>
      <c r="D57" s="26"/>
      <c r="E57" s="26"/>
      <c r="F57" s="27"/>
      <c r="G57" s="28"/>
      <c r="I57" s="31"/>
      <c r="J57" s="31"/>
      <c r="K57" s="31"/>
      <c r="L57" s="31"/>
      <c r="M57" s="31"/>
      <c r="N57" s="31"/>
      <c r="O57" s="31"/>
    </row>
    <row r="58" spans="1:15" s="14" customFormat="1" ht="14.5" x14ac:dyDescent="0.35">
      <c r="A58" s="23"/>
      <c r="B58" s="24"/>
      <c r="C58" s="25"/>
      <c r="D58" s="26"/>
      <c r="E58" s="26"/>
      <c r="F58" s="27"/>
      <c r="G58" s="28"/>
      <c r="I58" s="31"/>
      <c r="J58" s="31"/>
      <c r="K58" s="31"/>
      <c r="L58" s="31"/>
      <c r="M58" s="31"/>
      <c r="N58" s="31"/>
      <c r="O58" s="31"/>
    </row>
    <row r="59" spans="1:15" s="14" customFormat="1" ht="14.5" x14ac:dyDescent="0.35">
      <c r="A59" s="23"/>
      <c r="B59" s="24"/>
      <c r="C59" s="25"/>
      <c r="D59" s="26"/>
      <c r="E59" s="26"/>
      <c r="F59" s="27"/>
      <c r="G59" s="28"/>
      <c r="I59" s="31"/>
      <c r="J59" s="31"/>
      <c r="K59" s="31"/>
      <c r="L59" s="31"/>
      <c r="M59" s="31"/>
      <c r="N59" s="31"/>
      <c r="O59" s="31"/>
    </row>
    <row r="60" spans="1:15" s="14" customFormat="1" ht="14.5" x14ac:dyDescent="0.35">
      <c r="A60" s="23"/>
      <c r="B60" s="24"/>
      <c r="C60" s="25"/>
      <c r="D60" s="26"/>
      <c r="E60" s="26"/>
      <c r="F60" s="27"/>
      <c r="G60" s="28"/>
      <c r="I60" s="31"/>
      <c r="J60" s="31"/>
      <c r="K60" s="31"/>
      <c r="L60" s="31"/>
      <c r="M60" s="31"/>
      <c r="N60" s="31"/>
      <c r="O60" s="31"/>
    </row>
    <row r="61" spans="1:15" s="14" customFormat="1" ht="14.5" x14ac:dyDescent="0.35">
      <c r="A61" s="23"/>
      <c r="B61" s="24"/>
      <c r="C61" s="25"/>
      <c r="D61" s="26"/>
      <c r="E61" s="26"/>
      <c r="F61" s="27"/>
      <c r="G61" s="28"/>
      <c r="I61" s="31"/>
      <c r="J61" s="31"/>
      <c r="K61" s="31"/>
      <c r="L61" s="31"/>
      <c r="M61" s="31"/>
      <c r="N61" s="31"/>
      <c r="O61" s="31"/>
    </row>
    <row r="62" spans="1:15" s="14" customFormat="1" ht="14.5" x14ac:dyDescent="0.35">
      <c r="A62" s="23"/>
      <c r="B62" s="24"/>
      <c r="C62" s="25"/>
      <c r="D62" s="26"/>
      <c r="E62" s="26"/>
      <c r="F62" s="27"/>
      <c r="G62" s="28"/>
      <c r="I62" s="31"/>
      <c r="J62" s="31"/>
      <c r="K62" s="31"/>
      <c r="L62" s="31"/>
      <c r="M62" s="31"/>
      <c r="N62" s="31"/>
      <c r="O62" s="31"/>
    </row>
    <row r="63" spans="1:15" s="14" customFormat="1" ht="14.5" x14ac:dyDescent="0.35">
      <c r="A63" s="23"/>
      <c r="B63" s="24"/>
      <c r="C63" s="25"/>
      <c r="D63" s="26"/>
      <c r="E63" s="26"/>
      <c r="F63" s="27"/>
      <c r="G63" s="28"/>
      <c r="I63" s="31"/>
      <c r="J63" s="31"/>
      <c r="K63" s="31"/>
      <c r="L63" s="31"/>
      <c r="M63" s="31"/>
      <c r="N63" s="31"/>
      <c r="O63" s="31"/>
    </row>
    <row r="64" spans="1:15" s="14" customFormat="1" ht="14.5" x14ac:dyDescent="0.35">
      <c r="A64" s="23"/>
      <c r="B64" s="24"/>
      <c r="C64" s="25"/>
      <c r="D64" s="26"/>
      <c r="E64" s="26"/>
      <c r="F64" s="27"/>
      <c r="G64" s="28"/>
      <c r="I64" s="31"/>
      <c r="J64" s="31"/>
      <c r="K64" s="31"/>
      <c r="L64" s="31"/>
      <c r="M64" s="31"/>
      <c r="N64" s="31"/>
      <c r="O64" s="31"/>
    </row>
    <row r="65" spans="1:15" s="14" customFormat="1" ht="14.5" x14ac:dyDescent="0.35">
      <c r="A65" s="23"/>
      <c r="B65" s="24"/>
      <c r="C65" s="25"/>
      <c r="D65" s="26"/>
      <c r="E65" s="26"/>
      <c r="F65" s="27"/>
      <c r="G65" s="28"/>
      <c r="I65" s="31"/>
      <c r="J65" s="31"/>
      <c r="K65" s="31"/>
      <c r="L65" s="31"/>
      <c r="M65" s="31"/>
      <c r="N65" s="31"/>
      <c r="O65" s="31"/>
    </row>
    <row r="66" spans="1:15" s="14" customFormat="1" ht="14.5" x14ac:dyDescent="0.35">
      <c r="A66" s="23"/>
      <c r="B66" s="24"/>
      <c r="C66" s="25"/>
      <c r="D66" s="26"/>
      <c r="E66" s="26"/>
      <c r="F66" s="27"/>
      <c r="G66" s="28"/>
      <c r="I66" s="31"/>
      <c r="J66" s="31"/>
      <c r="K66" s="31"/>
      <c r="L66" s="31"/>
      <c r="M66" s="31"/>
      <c r="N66" s="31"/>
      <c r="O66" s="31"/>
    </row>
    <row r="67" spans="1:15" s="14" customFormat="1" ht="14.5" x14ac:dyDescent="0.35">
      <c r="A67" s="23"/>
      <c r="B67" s="24"/>
      <c r="C67" s="25"/>
      <c r="D67" s="26"/>
      <c r="E67" s="26"/>
      <c r="F67" s="27"/>
      <c r="G67" s="28"/>
      <c r="I67" s="31"/>
      <c r="J67" s="31"/>
      <c r="K67" s="31"/>
      <c r="L67" s="31"/>
      <c r="M67" s="31"/>
      <c r="N67" s="31"/>
      <c r="O67" s="31"/>
    </row>
    <row r="68" spans="1:15" s="14" customFormat="1" ht="14.5" x14ac:dyDescent="0.35">
      <c r="A68" s="23"/>
      <c r="B68" s="24"/>
      <c r="C68" s="25"/>
      <c r="D68" s="26"/>
      <c r="E68" s="26"/>
      <c r="F68" s="27"/>
      <c r="G68" s="28"/>
      <c r="I68" s="31"/>
      <c r="J68" s="31"/>
      <c r="K68" s="31"/>
      <c r="L68" s="31"/>
      <c r="M68" s="31"/>
      <c r="N68" s="31"/>
      <c r="O68" s="31"/>
    </row>
    <row r="69" spans="1:15" s="14" customFormat="1" ht="14.5" x14ac:dyDescent="0.35">
      <c r="A69" s="23"/>
      <c r="B69" s="24"/>
      <c r="C69" s="25"/>
      <c r="D69" s="26"/>
      <c r="E69" s="26"/>
      <c r="F69" s="27"/>
      <c r="G69" s="28"/>
      <c r="I69" s="31"/>
      <c r="J69" s="31"/>
      <c r="K69" s="31"/>
      <c r="L69" s="31"/>
      <c r="M69" s="31"/>
      <c r="N69" s="31"/>
      <c r="O69" s="31"/>
    </row>
    <row r="70" spans="1:15" s="14" customFormat="1" ht="14.5" x14ac:dyDescent="0.35">
      <c r="A70" s="23"/>
      <c r="B70" s="24"/>
      <c r="C70" s="25"/>
      <c r="D70" s="26"/>
      <c r="E70" s="26"/>
      <c r="F70" s="27"/>
      <c r="G70" s="28"/>
      <c r="I70" s="31"/>
      <c r="J70" s="31"/>
      <c r="K70" s="31"/>
      <c r="L70" s="31"/>
      <c r="M70" s="31"/>
      <c r="N70" s="31"/>
      <c r="O70" s="31"/>
    </row>
    <row r="71" spans="1:15" s="14" customFormat="1" ht="14.5" x14ac:dyDescent="0.35">
      <c r="A71" s="23"/>
      <c r="B71" s="24"/>
      <c r="C71" s="25"/>
      <c r="D71" s="32"/>
      <c r="E71" s="26"/>
      <c r="F71" s="27"/>
      <c r="G71" s="28"/>
      <c r="I71" s="31"/>
      <c r="J71" s="31"/>
      <c r="K71" s="31"/>
      <c r="L71" s="31"/>
      <c r="M71" s="31"/>
      <c r="N71" s="31"/>
      <c r="O71" s="31"/>
    </row>
    <row r="72" spans="1:15" s="14" customFormat="1" ht="14.5" x14ac:dyDescent="0.35">
      <c r="A72" s="23"/>
      <c r="B72" s="24"/>
      <c r="C72" s="25"/>
      <c r="D72" s="26"/>
      <c r="E72" s="26"/>
      <c r="F72" s="27"/>
      <c r="G72" s="28"/>
      <c r="I72" s="31"/>
      <c r="J72" s="31"/>
      <c r="K72" s="31"/>
      <c r="L72" s="31"/>
      <c r="M72" s="31"/>
      <c r="N72" s="31"/>
      <c r="O72" s="31"/>
    </row>
    <row r="73" spans="1:15" s="14" customFormat="1" ht="14.5" x14ac:dyDescent="0.35">
      <c r="A73" s="23"/>
      <c r="B73" s="24"/>
      <c r="C73" s="25"/>
      <c r="D73" s="26"/>
      <c r="E73" s="26"/>
      <c r="F73" s="27"/>
      <c r="G73" s="28"/>
      <c r="I73" s="31"/>
      <c r="J73" s="31"/>
      <c r="K73" s="31"/>
      <c r="L73" s="31"/>
      <c r="M73" s="31"/>
      <c r="N73" s="31"/>
      <c r="O73" s="31"/>
    </row>
    <row r="74" spans="1:15" s="14" customFormat="1" ht="14.5" x14ac:dyDescent="0.35">
      <c r="A74" s="23"/>
      <c r="B74" s="24"/>
      <c r="C74" s="25"/>
      <c r="D74" s="26"/>
      <c r="E74" s="26"/>
      <c r="F74" s="27"/>
      <c r="G74" s="28"/>
      <c r="I74" s="31"/>
      <c r="J74" s="31"/>
      <c r="K74" s="31"/>
      <c r="L74" s="31"/>
      <c r="M74" s="31"/>
      <c r="N74" s="31"/>
      <c r="O74" s="31"/>
    </row>
    <row r="75" spans="1:15" ht="14.5" x14ac:dyDescent="0.35">
      <c r="A75" s="23"/>
      <c r="B75" s="24"/>
      <c r="C75" s="25"/>
      <c r="D75" s="26"/>
      <c r="E75" s="26"/>
      <c r="F75" s="27"/>
      <c r="G75" s="28"/>
    </row>
    <row r="76" spans="1:15" ht="14.5" x14ac:dyDescent="0.35">
      <c r="A76" s="23"/>
      <c r="B76" s="24"/>
      <c r="C76" s="25"/>
      <c r="D76" s="26"/>
      <c r="E76" s="26"/>
      <c r="F76" s="27"/>
      <c r="G76" s="28"/>
    </row>
    <row r="77" spans="1:15" ht="14.5" x14ac:dyDescent="0.35">
      <c r="A77" s="23"/>
      <c r="B77" s="24"/>
      <c r="C77" s="25"/>
      <c r="D77" s="26"/>
      <c r="E77" s="26"/>
      <c r="F77" s="27"/>
      <c r="G77" s="28"/>
    </row>
    <row r="78" spans="1:15" ht="14.5" x14ac:dyDescent="0.35">
      <c r="A78" s="23"/>
      <c r="B78" s="24"/>
      <c r="C78" s="25"/>
      <c r="D78" s="26"/>
      <c r="E78" s="26"/>
      <c r="F78" s="27"/>
      <c r="G78" s="28"/>
    </row>
    <row r="79" spans="1:15" ht="14.5" x14ac:dyDescent="0.35">
      <c r="A79" s="23"/>
      <c r="B79" s="24"/>
      <c r="C79" s="25"/>
      <c r="D79" s="26"/>
      <c r="E79" s="26"/>
      <c r="F79" s="27"/>
      <c r="G79" s="28"/>
    </row>
    <row r="80" spans="1:15" ht="14.5" x14ac:dyDescent="0.35">
      <c r="A80" s="23"/>
      <c r="B80" s="24"/>
      <c r="C80" s="25"/>
      <c r="D80" s="26"/>
      <c r="E80" s="26"/>
      <c r="F80" s="27"/>
      <c r="G80" s="28"/>
    </row>
    <row r="81" spans="1:7" ht="14.5" x14ac:dyDescent="0.35">
      <c r="A81" s="23"/>
      <c r="B81" s="24"/>
      <c r="C81" s="25"/>
      <c r="D81" s="26"/>
      <c r="E81" s="26"/>
      <c r="F81" s="27"/>
      <c r="G81" s="28"/>
    </row>
    <row r="82" spans="1:7" ht="14.5" x14ac:dyDescent="0.35">
      <c r="A82" s="23"/>
      <c r="B82" s="24"/>
      <c r="C82" s="25"/>
      <c r="D82" s="26"/>
      <c r="E82" s="26"/>
      <c r="F82" s="27"/>
      <c r="G82" s="28"/>
    </row>
    <row r="83" spans="1:7" ht="14.5" x14ac:dyDescent="0.35">
      <c r="A83" s="23"/>
      <c r="B83" s="24"/>
      <c r="C83" s="25"/>
      <c r="D83" s="26"/>
      <c r="E83" s="26"/>
      <c r="F83" s="27"/>
      <c r="G83" s="28"/>
    </row>
    <row r="84" spans="1:7" ht="14.5" x14ac:dyDescent="0.35">
      <c r="A84" s="23"/>
      <c r="B84" s="24"/>
      <c r="C84" s="25"/>
      <c r="D84" s="26"/>
      <c r="E84" s="26"/>
      <c r="F84" s="27"/>
      <c r="G84" s="28"/>
    </row>
    <row r="85" spans="1:7" ht="14.5" x14ac:dyDescent="0.35">
      <c r="A85" s="23"/>
      <c r="B85" s="24"/>
      <c r="C85" s="25"/>
      <c r="D85" s="26"/>
      <c r="E85" s="26"/>
      <c r="F85" s="27"/>
      <c r="G85" s="28"/>
    </row>
    <row r="86" spans="1:7" ht="14.5" x14ac:dyDescent="0.35">
      <c r="A86" s="23"/>
      <c r="B86" s="24"/>
      <c r="C86" s="25"/>
      <c r="D86" s="26"/>
      <c r="E86" s="26"/>
      <c r="F86" s="27"/>
      <c r="G86" s="28"/>
    </row>
    <row r="87" spans="1:7" ht="14.5" x14ac:dyDescent="0.35">
      <c r="A87" s="23"/>
      <c r="B87" s="24"/>
      <c r="C87" s="25"/>
      <c r="D87" s="26"/>
      <c r="E87" s="26"/>
      <c r="F87" s="27"/>
      <c r="G87" s="28"/>
    </row>
    <row r="88" spans="1:7" ht="14.5" x14ac:dyDescent="0.35">
      <c r="A88" s="23"/>
      <c r="B88" s="24"/>
      <c r="C88" s="25"/>
      <c r="D88" s="26"/>
      <c r="E88" s="26"/>
      <c r="F88" s="27"/>
      <c r="G88" s="28"/>
    </row>
    <row r="89" spans="1:7" ht="14.5" x14ac:dyDescent="0.35">
      <c r="A89" s="23"/>
      <c r="B89" s="24"/>
      <c r="C89" s="25"/>
      <c r="D89" s="26"/>
      <c r="E89" s="26"/>
      <c r="F89" s="27"/>
      <c r="G89" s="28"/>
    </row>
    <row r="90" spans="1:7" ht="14.5" x14ac:dyDescent="0.35">
      <c r="A90" s="23"/>
      <c r="B90" s="24"/>
      <c r="C90" s="25"/>
      <c r="D90" s="26"/>
      <c r="E90" s="26"/>
      <c r="F90" s="27"/>
      <c r="G90" s="28"/>
    </row>
    <row r="91" spans="1:7" ht="14.5" x14ac:dyDescent="0.35">
      <c r="A91" s="23"/>
      <c r="B91" s="24"/>
      <c r="C91" s="25"/>
      <c r="D91" s="26"/>
      <c r="E91" s="26"/>
      <c r="F91" s="27"/>
      <c r="G91" s="28"/>
    </row>
    <row r="92" spans="1:7" ht="14.5" x14ac:dyDescent="0.35">
      <c r="A92" s="23"/>
      <c r="B92" s="24"/>
      <c r="C92" s="25"/>
      <c r="D92" s="26"/>
      <c r="E92" s="26"/>
      <c r="F92" s="27"/>
      <c r="G92" s="28"/>
    </row>
    <row r="93" spans="1:7" ht="14.5" x14ac:dyDescent="0.35">
      <c r="A93" s="23"/>
      <c r="B93" s="24"/>
      <c r="C93" s="25"/>
      <c r="D93" s="26"/>
      <c r="E93" s="26"/>
      <c r="F93" s="27"/>
      <c r="G93" s="28"/>
    </row>
    <row r="94" spans="1:7" ht="14.5" x14ac:dyDescent="0.35">
      <c r="A94" s="23"/>
      <c r="B94" s="24"/>
      <c r="C94" s="25"/>
      <c r="D94" s="26"/>
      <c r="E94" s="26"/>
      <c r="F94" s="27"/>
      <c r="G94" s="28"/>
    </row>
    <row r="95" spans="1:7" ht="14.5" x14ac:dyDescent="0.35">
      <c r="A95" s="23"/>
      <c r="B95" s="24"/>
      <c r="C95" s="25"/>
      <c r="D95" s="26"/>
      <c r="E95" s="26"/>
      <c r="F95" s="27"/>
      <c r="G95" s="28"/>
    </row>
    <row r="96" spans="1:7" ht="14.5" x14ac:dyDescent="0.35">
      <c r="A96" s="23"/>
      <c r="B96" s="24"/>
      <c r="C96" s="25"/>
      <c r="D96" s="26"/>
      <c r="E96" s="26"/>
      <c r="F96" s="27"/>
      <c r="G96" s="28"/>
    </row>
    <row r="97" spans="1:7" ht="14.5" x14ac:dyDescent="0.35">
      <c r="A97" s="23"/>
      <c r="B97" s="24"/>
      <c r="C97" s="25"/>
      <c r="D97" s="26"/>
      <c r="E97" s="26"/>
      <c r="F97" s="27"/>
      <c r="G97" s="28"/>
    </row>
    <row r="98" spans="1:7" ht="14.5" x14ac:dyDescent="0.35">
      <c r="A98" s="23"/>
      <c r="B98" s="24"/>
      <c r="C98" s="25"/>
      <c r="D98" s="26"/>
      <c r="E98" s="26"/>
      <c r="F98" s="27"/>
      <c r="G98" s="28"/>
    </row>
    <row r="99" spans="1:7" ht="15" thickBot="1" x14ac:dyDescent="0.4">
      <c r="A99" s="23"/>
      <c r="B99" s="24"/>
      <c r="C99" s="25"/>
      <c r="D99" s="26"/>
      <c r="E99" s="26"/>
      <c r="F99" s="27"/>
      <c r="G99" s="28"/>
    </row>
    <row r="100" spans="1:7" ht="13.5" thickBot="1" x14ac:dyDescent="0.35">
      <c r="A100" s="34"/>
      <c r="B100" s="35"/>
      <c r="C100" s="36">
        <v>999</v>
      </c>
      <c r="D100" s="37" t="s">
        <v>72</v>
      </c>
      <c r="E100" s="38" t="s">
        <v>73</v>
      </c>
      <c r="F100" s="37"/>
      <c r="G100" s="39" t="s">
        <v>74</v>
      </c>
    </row>
  </sheetData>
  <mergeCells count="2">
    <mergeCell ref="A1:G1"/>
    <mergeCell ref="I9:O9"/>
  </mergeCells>
  <conditionalFormatting sqref="A6:G99">
    <cfRule type="expression" dxfId="52" priority="1" stopIfTrue="1">
      <formula>$F6="X"</formula>
    </cfRule>
  </conditionalFormatting>
  <dataValidations count="1">
    <dataValidation type="list" allowBlank="1" showInputMessage="1" showErrorMessage="1" sqref="D3" xr:uid="{1F5C563A-C0D0-4F1A-A4A7-F731EBC95176}">
      <formula1>"U7 DEČKI,U7 DEKLICE,U9 DEČKI,U9 DEKLICE,U11 DEČKI,U11 DEKLICE,U13 DEČKI,U13 DEKLICE,U15 DEČKI,U15 DEKLICE,U17 DEČKI,U17 DEKLICE,U19 DEČKI,U19 DEKLICE,ČLANI,ČLANICE"</formula1>
    </dataValidation>
  </dataValidations>
  <printOptions horizontalCentered="1"/>
  <pageMargins left="0.74803149606299213" right="0.55118110236220474" top="0.47244094488188981" bottom="0.19685039370078741" header="0.51181102362204722" footer="0.31496062992125984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C824-F613-4EDC-A743-6868FC85BA83}">
  <sheetPr>
    <tabColor rgb="FFC00000"/>
  </sheetPr>
  <dimension ref="A1:O81"/>
  <sheetViews>
    <sheetView workbookViewId="0">
      <selection activeCell="D19" sqref="D19"/>
    </sheetView>
  </sheetViews>
  <sheetFormatPr defaultColWidth="10" defaultRowHeight="12.5" x14ac:dyDescent="0.25"/>
  <cols>
    <col min="1" max="1" width="6.7265625" style="6" customWidth="1"/>
    <col min="2" max="2" width="7.26953125" style="4" customWidth="1"/>
    <col min="3" max="3" width="7.7265625" style="5" bestFit="1" customWidth="1"/>
    <col min="4" max="4" width="24.1796875" style="7" customWidth="1"/>
    <col min="5" max="5" width="5.81640625" style="40" bestFit="1" customWidth="1"/>
    <col min="6" max="6" width="7.453125" style="7" bestFit="1" customWidth="1"/>
    <col min="7" max="7" width="26.54296875" style="6" customWidth="1"/>
    <col min="8" max="8" width="7.54296875" style="7" bestFit="1" customWidth="1"/>
    <col min="9" max="9" width="18.81640625" style="33" bestFit="1" customWidth="1"/>
    <col min="10" max="15" width="10" style="33"/>
    <col min="16" max="16384" width="10" style="1"/>
  </cols>
  <sheetData>
    <row r="1" spans="1:15" ht="18.5" thickBot="1" x14ac:dyDescent="0.45">
      <c r="A1" s="319" t="s">
        <v>0</v>
      </c>
      <c r="B1" s="320"/>
      <c r="C1" s="320"/>
      <c r="D1" s="320"/>
      <c r="E1" s="320"/>
      <c r="F1" s="320"/>
      <c r="G1" s="321"/>
      <c r="H1" s="1"/>
      <c r="I1" s="2" t="s">
        <v>1</v>
      </c>
      <c r="J1" s="3" t="s">
        <v>2</v>
      </c>
      <c r="K1" s="2" t="s">
        <v>3</v>
      </c>
      <c r="L1" s="2" t="s">
        <v>4</v>
      </c>
      <c r="M1" s="2" t="s">
        <v>5</v>
      </c>
      <c r="N1" s="2"/>
      <c r="O1" s="2"/>
    </row>
    <row r="2" spans="1:15" ht="13.5" thickBot="1" x14ac:dyDescent="0.35">
      <c r="A2" s="1"/>
      <c r="D2" s="6"/>
      <c r="E2" s="7"/>
      <c r="F2" s="8"/>
      <c r="G2" s="7"/>
      <c r="H2" s="1"/>
      <c r="I2" s="9"/>
      <c r="J2" s="10"/>
      <c r="K2" s="10"/>
      <c r="L2" s="10"/>
      <c r="M2" s="10"/>
      <c r="N2" s="10"/>
      <c r="O2" s="10"/>
    </row>
    <row r="3" spans="1:15" ht="16" thickBot="1" x14ac:dyDescent="0.4">
      <c r="B3" s="11" t="s">
        <v>6</v>
      </c>
      <c r="C3" s="12"/>
      <c r="D3" s="13" t="s">
        <v>170</v>
      </c>
      <c r="E3" s="14"/>
      <c r="F3" s="14"/>
      <c r="G3" s="6" t="s">
        <v>8</v>
      </c>
      <c r="H3" s="1"/>
      <c r="I3" s="15" t="s">
        <v>9</v>
      </c>
      <c r="J3" s="3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s="14" customFormat="1" ht="13.5" thickBot="1" x14ac:dyDescent="0.35">
      <c r="B4" s="16"/>
      <c r="C4" s="17"/>
      <c r="I4" s="18"/>
      <c r="J4" s="10"/>
      <c r="K4" s="10"/>
      <c r="L4" s="10"/>
      <c r="M4" s="10"/>
      <c r="N4" s="10"/>
      <c r="O4" s="10"/>
    </row>
    <row r="5" spans="1:15" s="14" customFormat="1" ht="13" x14ac:dyDescent="0.3">
      <c r="A5" s="19" t="s">
        <v>16</v>
      </c>
      <c r="B5" s="20" t="s">
        <v>17</v>
      </c>
      <c r="C5" s="20" t="s">
        <v>18</v>
      </c>
      <c r="D5" s="20" t="s">
        <v>19</v>
      </c>
      <c r="E5" s="20" t="s">
        <v>20</v>
      </c>
      <c r="F5" s="21" t="s">
        <v>21</v>
      </c>
      <c r="G5" s="20" t="s">
        <v>22</v>
      </c>
      <c r="I5" s="2"/>
      <c r="J5" s="22" t="s">
        <v>23</v>
      </c>
      <c r="K5" s="15" t="s">
        <v>3</v>
      </c>
      <c r="L5" s="15" t="s">
        <v>4</v>
      </c>
      <c r="M5" s="15" t="s">
        <v>24</v>
      </c>
      <c r="N5" s="2"/>
      <c r="O5" s="2"/>
    </row>
    <row r="6" spans="1:15" s="14" customFormat="1" ht="14.25" customHeight="1" x14ac:dyDescent="0.35">
      <c r="A6" s="23"/>
      <c r="B6" s="24"/>
      <c r="C6" s="25">
        <v>1</v>
      </c>
      <c r="D6" s="26" t="s">
        <v>171</v>
      </c>
      <c r="E6" s="26" t="s">
        <v>36</v>
      </c>
      <c r="F6" s="27"/>
      <c r="G6" s="28"/>
      <c r="I6" s="29"/>
      <c r="J6" s="30"/>
      <c r="K6" s="30"/>
      <c r="L6" s="30"/>
      <c r="M6" s="30"/>
      <c r="N6" s="29"/>
      <c r="O6" s="29"/>
    </row>
    <row r="7" spans="1:15" s="14" customFormat="1" ht="14.25" customHeight="1" x14ac:dyDescent="0.35">
      <c r="A7" s="23"/>
      <c r="B7" s="24"/>
      <c r="C7" s="25">
        <v>2</v>
      </c>
      <c r="D7" s="26" t="s">
        <v>172</v>
      </c>
      <c r="E7" s="26" t="s">
        <v>63</v>
      </c>
      <c r="F7" s="27"/>
      <c r="G7" s="28"/>
      <c r="I7" s="2"/>
      <c r="J7" s="3" t="s">
        <v>29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</row>
    <row r="8" spans="1:15" s="14" customFormat="1" ht="14.25" customHeight="1" x14ac:dyDescent="0.35">
      <c r="A8" s="23"/>
      <c r="B8" s="24"/>
      <c r="C8" s="25">
        <v>3</v>
      </c>
      <c r="D8" s="26" t="s">
        <v>173</v>
      </c>
      <c r="E8" s="26" t="s">
        <v>31</v>
      </c>
      <c r="F8" s="27"/>
      <c r="G8" s="28"/>
      <c r="I8" s="29"/>
      <c r="J8" s="10"/>
      <c r="K8" s="10"/>
      <c r="L8" s="10"/>
      <c r="M8" s="10"/>
      <c r="N8" s="10"/>
      <c r="O8" s="10"/>
    </row>
    <row r="9" spans="1:15" s="14" customFormat="1" ht="14.25" customHeight="1" x14ac:dyDescent="0.35">
      <c r="A9" s="23"/>
      <c r="B9" s="24"/>
      <c r="C9" s="25">
        <v>4</v>
      </c>
      <c r="D9" s="26" t="s">
        <v>174</v>
      </c>
      <c r="E9" s="26" t="s">
        <v>26</v>
      </c>
      <c r="F9" s="27"/>
      <c r="G9" s="28"/>
      <c r="I9" s="322" t="s">
        <v>34</v>
      </c>
      <c r="J9" s="322"/>
      <c r="K9" s="322"/>
      <c r="L9" s="322"/>
      <c r="M9" s="322"/>
      <c r="N9" s="322"/>
      <c r="O9" s="322"/>
    </row>
    <row r="10" spans="1:15" s="14" customFormat="1" ht="14.25" customHeight="1" x14ac:dyDescent="0.35">
      <c r="A10" s="23"/>
      <c r="B10" s="24"/>
      <c r="C10" s="25">
        <v>5</v>
      </c>
      <c r="D10" s="26" t="s">
        <v>175</v>
      </c>
      <c r="E10" s="26" t="s">
        <v>63</v>
      </c>
      <c r="F10" s="27"/>
      <c r="G10" s="28"/>
      <c r="I10" s="31"/>
      <c r="J10" s="31"/>
      <c r="K10" s="31"/>
      <c r="L10" s="31"/>
      <c r="M10" s="31"/>
      <c r="N10" s="31"/>
      <c r="O10" s="31"/>
    </row>
    <row r="11" spans="1:15" s="14" customFormat="1" ht="14.25" customHeight="1" x14ac:dyDescent="0.35">
      <c r="A11" s="23"/>
      <c r="B11" s="24"/>
      <c r="C11" s="25">
        <v>6</v>
      </c>
      <c r="D11" s="26" t="s">
        <v>176</v>
      </c>
      <c r="E11" s="26" t="s">
        <v>56</v>
      </c>
      <c r="F11" s="27"/>
      <c r="G11" s="28"/>
      <c r="I11" s="31"/>
      <c r="J11" s="31"/>
      <c r="K11" s="31"/>
      <c r="L11" s="31"/>
      <c r="M11" s="31"/>
      <c r="N11" s="31"/>
      <c r="O11" s="31"/>
    </row>
    <row r="12" spans="1:15" s="14" customFormat="1" ht="14.25" customHeight="1" x14ac:dyDescent="0.35">
      <c r="A12" s="23"/>
      <c r="B12" s="24"/>
      <c r="C12" s="25">
        <v>7</v>
      </c>
      <c r="D12" s="26" t="s">
        <v>177</v>
      </c>
      <c r="E12" s="26" t="s">
        <v>31</v>
      </c>
      <c r="F12" s="27"/>
      <c r="G12" s="28"/>
      <c r="I12" s="31"/>
      <c r="J12" s="31"/>
      <c r="K12" s="31"/>
      <c r="L12" s="31"/>
      <c r="M12" s="31"/>
      <c r="N12" s="31"/>
      <c r="O12" s="31"/>
    </row>
    <row r="13" spans="1:15" s="14" customFormat="1" ht="14.25" customHeight="1" x14ac:dyDescent="0.35">
      <c r="A13" s="23"/>
      <c r="B13" s="24"/>
      <c r="C13" s="25">
        <v>8</v>
      </c>
      <c r="D13" s="26" t="s">
        <v>178</v>
      </c>
      <c r="E13" s="26" t="s">
        <v>58</v>
      </c>
      <c r="F13" s="27"/>
      <c r="G13" s="28"/>
      <c r="I13" s="31"/>
      <c r="J13" s="31"/>
      <c r="K13" s="31"/>
      <c r="L13" s="31"/>
      <c r="M13" s="31"/>
      <c r="N13" s="31"/>
      <c r="O13" s="31"/>
    </row>
    <row r="14" spans="1:15" s="14" customFormat="1" ht="14.25" customHeight="1" x14ac:dyDescent="0.35">
      <c r="A14" s="23"/>
      <c r="B14" s="24"/>
      <c r="C14" s="25">
        <v>9</v>
      </c>
      <c r="D14" s="26" t="s">
        <v>179</v>
      </c>
      <c r="E14" s="26" t="s">
        <v>68</v>
      </c>
      <c r="F14" s="27"/>
      <c r="G14" s="28"/>
      <c r="I14" s="31"/>
      <c r="J14" s="31"/>
      <c r="K14" s="31"/>
      <c r="L14" s="31"/>
      <c r="M14" s="31"/>
      <c r="N14" s="31"/>
      <c r="O14" s="31"/>
    </row>
    <row r="15" spans="1:15" s="14" customFormat="1" ht="14.25" customHeight="1" x14ac:dyDescent="0.35">
      <c r="A15" s="23"/>
      <c r="B15" s="24"/>
      <c r="C15" s="25">
        <v>10</v>
      </c>
      <c r="D15" s="26" t="s">
        <v>180</v>
      </c>
      <c r="E15" s="26" t="s">
        <v>48</v>
      </c>
      <c r="F15" s="27"/>
      <c r="G15" s="28"/>
      <c r="I15" s="31"/>
      <c r="J15" s="31"/>
      <c r="K15" s="31"/>
      <c r="L15" s="31"/>
      <c r="M15" s="31"/>
      <c r="N15" s="31"/>
      <c r="O15" s="31"/>
    </row>
    <row r="16" spans="1:15" s="14" customFormat="1" ht="14.25" customHeight="1" x14ac:dyDescent="0.35">
      <c r="A16" s="23"/>
      <c r="B16" s="24"/>
      <c r="C16" s="25">
        <v>11</v>
      </c>
      <c r="D16" s="26" t="s">
        <v>181</v>
      </c>
      <c r="E16" s="26" t="s">
        <v>56</v>
      </c>
      <c r="F16" s="27"/>
      <c r="G16" s="28"/>
      <c r="I16" s="31"/>
      <c r="J16" s="31"/>
      <c r="K16" s="31"/>
      <c r="L16" s="31"/>
      <c r="M16" s="31"/>
      <c r="N16" s="31"/>
      <c r="O16" s="31"/>
    </row>
    <row r="17" spans="1:15" s="14" customFormat="1" ht="14.25" customHeight="1" x14ac:dyDescent="0.35">
      <c r="A17" s="23"/>
      <c r="B17" s="24"/>
      <c r="C17" s="25"/>
      <c r="D17" s="26"/>
      <c r="E17" s="26"/>
      <c r="F17" s="27"/>
      <c r="G17" s="28"/>
      <c r="I17" s="31"/>
      <c r="J17" s="31"/>
      <c r="K17" s="31"/>
      <c r="L17" s="31"/>
      <c r="M17" s="31"/>
      <c r="N17" s="31"/>
      <c r="O17" s="31"/>
    </row>
    <row r="18" spans="1:15" s="14" customFormat="1" ht="14.25" customHeight="1" x14ac:dyDescent="0.35">
      <c r="A18" s="23"/>
      <c r="B18" s="24"/>
      <c r="C18" s="25"/>
      <c r="D18" s="26"/>
      <c r="E18" s="26"/>
      <c r="F18" s="27"/>
      <c r="G18" s="28"/>
      <c r="I18" s="31"/>
      <c r="J18" s="31"/>
      <c r="K18" s="31"/>
      <c r="L18" s="31"/>
      <c r="M18" s="31"/>
      <c r="N18" s="31"/>
      <c r="O18" s="31"/>
    </row>
    <row r="19" spans="1:15" s="14" customFormat="1" ht="14.25" customHeight="1" x14ac:dyDescent="0.35">
      <c r="A19" s="23"/>
      <c r="B19" s="24"/>
      <c r="C19" s="25"/>
      <c r="D19" s="26"/>
      <c r="E19" s="26"/>
      <c r="F19" s="27"/>
      <c r="G19" s="28"/>
      <c r="I19" s="31"/>
      <c r="J19" s="31"/>
      <c r="K19" s="31"/>
      <c r="L19" s="31"/>
      <c r="M19" s="31"/>
      <c r="N19" s="31"/>
      <c r="O19" s="31"/>
    </row>
    <row r="20" spans="1:15" s="14" customFormat="1" ht="14.25" customHeight="1" x14ac:dyDescent="0.35">
      <c r="A20" s="23"/>
      <c r="B20" s="24"/>
      <c r="C20" s="25"/>
      <c r="D20" s="26"/>
      <c r="E20" s="26"/>
      <c r="F20" s="27"/>
      <c r="G20" s="28"/>
      <c r="I20" s="31"/>
      <c r="J20" s="31"/>
      <c r="K20" s="31"/>
      <c r="L20" s="31"/>
      <c r="M20" s="31"/>
      <c r="N20" s="31"/>
      <c r="O20" s="31"/>
    </row>
    <row r="21" spans="1:15" s="14" customFormat="1" ht="14.25" customHeight="1" x14ac:dyDescent="0.35">
      <c r="A21" s="23"/>
      <c r="B21" s="24"/>
      <c r="C21" s="25"/>
      <c r="D21" s="26"/>
      <c r="E21" s="26"/>
      <c r="F21" s="27"/>
      <c r="G21" s="28"/>
      <c r="I21" s="31"/>
      <c r="J21" s="31"/>
      <c r="K21" s="31"/>
      <c r="L21" s="31"/>
      <c r="M21" s="31"/>
      <c r="N21" s="31"/>
      <c r="O21" s="31"/>
    </row>
    <row r="22" spans="1:15" s="14" customFormat="1" ht="14.25" customHeight="1" x14ac:dyDescent="0.35">
      <c r="A22" s="23"/>
      <c r="B22" s="24"/>
      <c r="C22" s="25"/>
      <c r="D22" s="26"/>
      <c r="E22" s="26"/>
      <c r="F22" s="27"/>
      <c r="G22" s="28"/>
      <c r="I22" s="31"/>
      <c r="J22" s="31"/>
      <c r="K22" s="31"/>
      <c r="L22" s="31"/>
      <c r="M22" s="31"/>
      <c r="N22" s="31"/>
      <c r="O22" s="31"/>
    </row>
    <row r="23" spans="1:15" s="14" customFormat="1" ht="14.25" customHeight="1" x14ac:dyDescent="0.35">
      <c r="A23" s="23"/>
      <c r="B23" s="24"/>
      <c r="C23" s="25"/>
      <c r="D23" s="26"/>
      <c r="E23" s="26"/>
      <c r="F23" s="27"/>
      <c r="G23" s="28"/>
      <c r="I23" s="31"/>
      <c r="J23" s="31"/>
      <c r="K23" s="31"/>
      <c r="L23" s="31"/>
      <c r="M23" s="31"/>
      <c r="N23" s="31"/>
      <c r="O23" s="31"/>
    </row>
    <row r="24" spans="1:15" s="14" customFormat="1" ht="14.25" customHeight="1" x14ac:dyDescent="0.35">
      <c r="A24" s="23"/>
      <c r="B24" s="24"/>
      <c r="C24" s="25"/>
      <c r="D24" s="26"/>
      <c r="E24" s="26"/>
      <c r="F24" s="27"/>
      <c r="G24" s="28"/>
      <c r="I24" s="31"/>
      <c r="J24" s="31"/>
      <c r="K24" s="31"/>
      <c r="L24" s="31"/>
      <c r="M24" s="31"/>
      <c r="N24" s="31"/>
      <c r="O24" s="31"/>
    </row>
    <row r="25" spans="1:15" s="14" customFormat="1" ht="14.25" customHeight="1" x14ac:dyDescent="0.35">
      <c r="A25" s="23"/>
      <c r="B25" s="24"/>
      <c r="C25" s="25"/>
      <c r="D25" s="26"/>
      <c r="E25" s="26"/>
      <c r="F25" s="27"/>
      <c r="G25" s="28"/>
      <c r="I25" s="31"/>
      <c r="J25" s="31"/>
      <c r="K25" s="31"/>
      <c r="L25" s="31"/>
      <c r="M25" s="31"/>
      <c r="N25" s="31"/>
      <c r="O25" s="31"/>
    </row>
    <row r="26" spans="1:15" s="14" customFormat="1" ht="14.25" customHeight="1" x14ac:dyDescent="0.35">
      <c r="A26" s="23"/>
      <c r="B26" s="24"/>
      <c r="C26" s="25"/>
      <c r="D26" s="26"/>
      <c r="E26" s="26"/>
      <c r="F26" s="27"/>
      <c r="G26" s="28"/>
      <c r="I26" s="31"/>
      <c r="J26" s="31"/>
      <c r="K26" s="31"/>
      <c r="L26" s="31"/>
      <c r="M26" s="31"/>
      <c r="N26" s="31"/>
      <c r="O26" s="31"/>
    </row>
    <row r="27" spans="1:15" s="14" customFormat="1" ht="14.25" customHeight="1" x14ac:dyDescent="0.35">
      <c r="A27" s="23"/>
      <c r="B27" s="24"/>
      <c r="C27" s="25"/>
      <c r="D27" s="26"/>
      <c r="E27" s="26"/>
      <c r="F27" s="27"/>
      <c r="G27" s="28"/>
      <c r="I27" s="31"/>
      <c r="J27" s="31"/>
      <c r="K27" s="31"/>
      <c r="L27" s="31"/>
      <c r="M27" s="31"/>
      <c r="N27" s="31"/>
      <c r="O27" s="31"/>
    </row>
    <row r="28" spans="1:15" s="14" customFormat="1" ht="14.25" customHeight="1" x14ac:dyDescent="0.35">
      <c r="A28" s="23"/>
      <c r="B28" s="24"/>
      <c r="C28" s="25"/>
      <c r="D28" s="26"/>
      <c r="E28" s="26"/>
      <c r="F28" s="27"/>
      <c r="G28" s="28"/>
      <c r="I28" s="31"/>
      <c r="J28" s="31"/>
      <c r="K28" s="31"/>
      <c r="L28" s="31"/>
      <c r="M28" s="31"/>
      <c r="N28" s="31"/>
      <c r="O28" s="31"/>
    </row>
    <row r="29" spans="1:15" s="14" customFormat="1" ht="14.25" customHeight="1" x14ac:dyDescent="0.35">
      <c r="A29" s="23"/>
      <c r="B29" s="24"/>
      <c r="C29" s="25"/>
      <c r="D29" s="26"/>
      <c r="E29" s="26"/>
      <c r="F29" s="27"/>
      <c r="G29" s="28"/>
      <c r="I29" s="31"/>
      <c r="J29" s="31"/>
      <c r="K29" s="31"/>
      <c r="L29" s="31"/>
      <c r="M29" s="31"/>
      <c r="N29" s="31"/>
      <c r="O29" s="31"/>
    </row>
    <row r="30" spans="1:15" s="14" customFormat="1" ht="14.25" customHeight="1" x14ac:dyDescent="0.35">
      <c r="A30" s="23"/>
      <c r="B30" s="24"/>
      <c r="C30" s="25"/>
      <c r="D30" s="26"/>
      <c r="E30" s="26"/>
      <c r="F30" s="27"/>
      <c r="G30" s="28"/>
      <c r="I30" s="31"/>
      <c r="J30" s="31"/>
      <c r="K30" s="31"/>
      <c r="L30" s="31"/>
      <c r="M30" s="31"/>
      <c r="N30" s="31"/>
      <c r="O30" s="31"/>
    </row>
    <row r="31" spans="1:15" s="14" customFormat="1" ht="14.25" customHeight="1" x14ac:dyDescent="0.35">
      <c r="A31" s="23"/>
      <c r="B31" s="24"/>
      <c r="C31" s="25"/>
      <c r="D31" s="26"/>
      <c r="E31" s="26"/>
      <c r="F31" s="27"/>
      <c r="G31" s="28"/>
      <c r="I31" s="31"/>
      <c r="J31" s="31"/>
      <c r="K31" s="31"/>
      <c r="L31" s="31"/>
      <c r="M31" s="31"/>
      <c r="N31" s="31"/>
      <c r="O31" s="31"/>
    </row>
    <row r="32" spans="1:15" s="14" customFormat="1" ht="14.25" customHeight="1" x14ac:dyDescent="0.35">
      <c r="A32" s="23"/>
      <c r="B32" s="24"/>
      <c r="C32" s="25"/>
      <c r="D32" s="26"/>
      <c r="E32" s="26"/>
      <c r="F32" s="27"/>
      <c r="G32" s="28"/>
      <c r="I32" s="31"/>
      <c r="J32" s="31"/>
      <c r="K32" s="31"/>
      <c r="L32" s="31"/>
      <c r="M32" s="31"/>
      <c r="N32" s="31"/>
      <c r="O32" s="31"/>
    </row>
    <row r="33" spans="1:15" s="14" customFormat="1" ht="14.25" customHeight="1" x14ac:dyDescent="0.35">
      <c r="A33" s="23"/>
      <c r="B33" s="24"/>
      <c r="C33" s="25"/>
      <c r="D33" s="26"/>
      <c r="E33" s="26"/>
      <c r="F33" s="27"/>
      <c r="G33" s="28"/>
      <c r="I33" s="31"/>
      <c r="J33" s="31"/>
      <c r="K33" s="31"/>
      <c r="L33" s="31"/>
      <c r="M33" s="31"/>
      <c r="N33" s="31"/>
      <c r="O33" s="31"/>
    </row>
    <row r="34" spans="1:15" s="14" customFormat="1" ht="14.25" customHeight="1" x14ac:dyDescent="0.35">
      <c r="A34" s="23"/>
      <c r="B34" s="24"/>
      <c r="C34" s="25"/>
      <c r="D34" s="26"/>
      <c r="E34" s="26"/>
      <c r="F34" s="27"/>
      <c r="G34" s="28"/>
      <c r="I34" s="31"/>
      <c r="J34" s="31"/>
      <c r="K34" s="31"/>
      <c r="L34" s="31"/>
      <c r="M34" s="31"/>
      <c r="N34" s="31"/>
      <c r="O34" s="31"/>
    </row>
    <row r="35" spans="1:15" s="14" customFormat="1" ht="14.25" customHeight="1" x14ac:dyDescent="0.35">
      <c r="A35" s="23"/>
      <c r="B35" s="24"/>
      <c r="C35" s="25"/>
      <c r="D35" s="26"/>
      <c r="E35" s="26"/>
      <c r="F35" s="27"/>
      <c r="G35" s="28"/>
      <c r="I35" s="31"/>
      <c r="J35" s="31"/>
      <c r="K35" s="31"/>
      <c r="L35" s="31"/>
      <c r="M35" s="31"/>
      <c r="N35" s="31"/>
      <c r="O35" s="31"/>
    </row>
    <row r="36" spans="1:15" s="14" customFormat="1" ht="14.25" customHeight="1" x14ac:dyDescent="0.35">
      <c r="A36" s="23"/>
      <c r="B36" s="24"/>
      <c r="C36" s="25"/>
      <c r="D36" s="26"/>
      <c r="E36" s="26"/>
      <c r="F36" s="27"/>
      <c r="G36" s="28"/>
      <c r="I36" s="31"/>
      <c r="J36" s="31"/>
      <c r="K36" s="31"/>
      <c r="L36" s="31"/>
      <c r="M36" s="31"/>
      <c r="N36" s="31"/>
      <c r="O36" s="31"/>
    </row>
    <row r="37" spans="1:15" s="14" customFormat="1" ht="14.25" customHeight="1" x14ac:dyDescent="0.35">
      <c r="A37" s="23"/>
      <c r="B37" s="24"/>
      <c r="C37" s="25"/>
      <c r="D37" s="26"/>
      <c r="E37" s="26"/>
      <c r="F37" s="27"/>
      <c r="G37" s="28"/>
      <c r="I37" s="31"/>
      <c r="J37" s="31"/>
      <c r="K37" s="31"/>
      <c r="L37" s="31"/>
      <c r="M37" s="31"/>
      <c r="N37" s="31"/>
      <c r="O37" s="31"/>
    </row>
    <row r="38" spans="1:15" s="14" customFormat="1" ht="14.25" customHeight="1" x14ac:dyDescent="0.35">
      <c r="A38" s="23"/>
      <c r="B38" s="24"/>
      <c r="C38" s="25"/>
      <c r="D38" s="26"/>
      <c r="E38" s="26"/>
      <c r="F38" s="27"/>
      <c r="G38" s="28"/>
      <c r="I38" s="31"/>
      <c r="J38" s="31"/>
      <c r="K38" s="31"/>
      <c r="L38" s="31"/>
      <c r="M38" s="31"/>
      <c r="N38" s="31"/>
      <c r="O38" s="31"/>
    </row>
    <row r="39" spans="1:15" s="14" customFormat="1" ht="14.25" customHeight="1" x14ac:dyDescent="0.35">
      <c r="A39" s="23"/>
      <c r="B39" s="24"/>
      <c r="C39" s="25"/>
      <c r="D39" s="26"/>
      <c r="E39" s="26"/>
      <c r="F39" s="27"/>
      <c r="G39" s="28"/>
      <c r="I39" s="31"/>
      <c r="J39" s="31"/>
      <c r="K39" s="31"/>
      <c r="L39" s="31"/>
      <c r="M39" s="31"/>
      <c r="N39" s="31"/>
      <c r="O39" s="31"/>
    </row>
    <row r="40" spans="1:15" s="14" customFormat="1" ht="14.25" customHeight="1" x14ac:dyDescent="0.35">
      <c r="A40" s="23"/>
      <c r="B40" s="24"/>
      <c r="C40" s="25"/>
      <c r="D40" s="26"/>
      <c r="E40" s="26"/>
      <c r="F40" s="27"/>
      <c r="G40" s="28"/>
      <c r="I40" s="31"/>
      <c r="J40" s="31"/>
      <c r="K40" s="31"/>
      <c r="L40" s="31"/>
      <c r="M40" s="31"/>
      <c r="N40" s="31"/>
      <c r="O40" s="31"/>
    </row>
    <row r="41" spans="1:15" s="14" customFormat="1" ht="14.25" customHeight="1" x14ac:dyDescent="0.35">
      <c r="A41" s="23"/>
      <c r="B41" s="24"/>
      <c r="C41" s="25"/>
      <c r="D41" s="26"/>
      <c r="E41" s="26"/>
      <c r="F41" s="27"/>
      <c r="G41" s="28"/>
      <c r="I41" s="31"/>
      <c r="J41" s="31"/>
      <c r="K41" s="31"/>
      <c r="L41" s="31"/>
      <c r="M41" s="31"/>
      <c r="N41" s="31"/>
      <c r="O41" s="31"/>
    </row>
    <row r="42" spans="1:15" s="14" customFormat="1" ht="14.25" customHeight="1" x14ac:dyDescent="0.35">
      <c r="A42" s="23"/>
      <c r="B42" s="24"/>
      <c r="C42" s="25"/>
      <c r="D42" s="26"/>
      <c r="E42" s="26"/>
      <c r="F42" s="27"/>
      <c r="G42" s="28"/>
      <c r="I42" s="31"/>
      <c r="J42" s="31"/>
      <c r="K42" s="31"/>
      <c r="L42" s="31"/>
      <c r="M42" s="31"/>
      <c r="N42" s="31"/>
      <c r="O42" s="31"/>
    </row>
    <row r="43" spans="1:15" s="14" customFormat="1" ht="14.25" customHeight="1" x14ac:dyDescent="0.35">
      <c r="A43" s="23"/>
      <c r="B43" s="24"/>
      <c r="C43" s="25"/>
      <c r="D43" s="26"/>
      <c r="E43" s="26"/>
      <c r="F43" s="27"/>
      <c r="G43" s="28"/>
      <c r="I43" s="31"/>
      <c r="J43" s="31"/>
      <c r="K43" s="31"/>
      <c r="L43" s="31"/>
      <c r="M43" s="31"/>
      <c r="N43" s="31"/>
      <c r="O43" s="31"/>
    </row>
    <row r="44" spans="1:15" s="14" customFormat="1" ht="14.25" customHeight="1" x14ac:dyDescent="0.35">
      <c r="A44" s="23"/>
      <c r="B44" s="24"/>
      <c r="C44" s="25"/>
      <c r="D44" s="26"/>
      <c r="E44" s="26"/>
      <c r="F44" s="27"/>
      <c r="G44" s="28"/>
      <c r="I44" s="31"/>
      <c r="J44" s="31"/>
      <c r="K44" s="31"/>
      <c r="L44" s="31"/>
      <c r="M44" s="31"/>
      <c r="N44" s="31"/>
      <c r="O44" s="31"/>
    </row>
    <row r="45" spans="1:15" s="14" customFormat="1" ht="14.25" customHeight="1" x14ac:dyDescent="0.35">
      <c r="A45" s="23"/>
      <c r="B45" s="24"/>
      <c r="C45" s="25"/>
      <c r="D45" s="26"/>
      <c r="E45" s="26"/>
      <c r="F45" s="27"/>
      <c r="G45" s="28"/>
      <c r="I45" s="31"/>
      <c r="J45" s="31"/>
      <c r="K45" s="31"/>
      <c r="L45" s="31"/>
      <c r="M45" s="31"/>
      <c r="N45" s="31"/>
      <c r="O45" s="31"/>
    </row>
    <row r="46" spans="1:15" s="14" customFormat="1" ht="14.25" customHeight="1" x14ac:dyDescent="0.35">
      <c r="A46" s="23"/>
      <c r="B46" s="24"/>
      <c r="C46" s="25"/>
      <c r="D46" s="26"/>
      <c r="E46" s="26"/>
      <c r="F46" s="27"/>
      <c r="G46" s="28"/>
      <c r="I46" s="31"/>
      <c r="J46" s="31"/>
      <c r="K46" s="31"/>
      <c r="L46" s="31"/>
      <c r="M46" s="31"/>
      <c r="N46" s="31"/>
      <c r="O46" s="31"/>
    </row>
    <row r="47" spans="1:15" s="14" customFormat="1" ht="14.25" customHeight="1" x14ac:dyDescent="0.35">
      <c r="A47" s="23"/>
      <c r="B47" s="24"/>
      <c r="C47" s="25"/>
      <c r="D47" s="26"/>
      <c r="E47" s="26"/>
      <c r="F47" s="27"/>
      <c r="G47" s="28"/>
      <c r="I47" s="31"/>
      <c r="J47" s="31"/>
      <c r="K47" s="31"/>
      <c r="L47" s="31"/>
      <c r="M47" s="31"/>
      <c r="N47" s="31"/>
      <c r="O47" s="31"/>
    </row>
    <row r="48" spans="1:15" s="14" customFormat="1" ht="14.25" customHeight="1" x14ac:dyDescent="0.35">
      <c r="A48" s="23"/>
      <c r="B48" s="24"/>
      <c r="C48" s="25"/>
      <c r="D48" s="26"/>
      <c r="E48" s="26"/>
      <c r="F48" s="27"/>
      <c r="G48" s="28"/>
      <c r="I48" s="31"/>
      <c r="J48" s="31"/>
      <c r="K48" s="31"/>
      <c r="L48" s="31"/>
      <c r="M48" s="31"/>
      <c r="N48" s="31"/>
      <c r="O48" s="31"/>
    </row>
    <row r="49" spans="1:15" s="14" customFormat="1" ht="14.25" customHeight="1" x14ac:dyDescent="0.35">
      <c r="A49" s="23"/>
      <c r="B49" s="24"/>
      <c r="C49" s="25"/>
      <c r="D49" s="26"/>
      <c r="E49" s="26"/>
      <c r="F49" s="27"/>
      <c r="G49" s="28"/>
      <c r="I49" s="31"/>
      <c r="J49" s="31"/>
      <c r="K49" s="31"/>
      <c r="L49" s="31"/>
      <c r="M49" s="31"/>
      <c r="N49" s="31"/>
      <c r="O49" s="31"/>
    </row>
    <row r="50" spans="1:15" s="14" customFormat="1" ht="14.25" customHeight="1" x14ac:dyDescent="0.35">
      <c r="A50" s="23"/>
      <c r="B50" s="24"/>
      <c r="C50" s="25"/>
      <c r="D50" s="26"/>
      <c r="E50" s="26"/>
      <c r="F50" s="27"/>
      <c r="G50" s="28"/>
      <c r="I50" s="31"/>
      <c r="J50" s="31"/>
      <c r="K50" s="31"/>
      <c r="L50" s="31"/>
      <c r="M50" s="31"/>
      <c r="N50" s="31"/>
      <c r="O50" s="31"/>
    </row>
    <row r="51" spans="1:15" s="14" customFormat="1" ht="14.25" customHeight="1" x14ac:dyDescent="0.35">
      <c r="A51" s="23"/>
      <c r="B51" s="24"/>
      <c r="C51" s="25"/>
      <c r="D51" s="26"/>
      <c r="E51" s="26"/>
      <c r="F51" s="27"/>
      <c r="G51" s="28"/>
      <c r="I51" s="31"/>
      <c r="J51" s="31"/>
      <c r="K51" s="31"/>
      <c r="L51" s="31"/>
      <c r="M51" s="31"/>
      <c r="N51" s="31"/>
      <c r="O51" s="31"/>
    </row>
    <row r="52" spans="1:15" s="14" customFormat="1" ht="14.25" customHeight="1" x14ac:dyDescent="0.35">
      <c r="A52" s="23"/>
      <c r="B52" s="24"/>
      <c r="C52" s="25"/>
      <c r="D52" s="26"/>
      <c r="E52" s="26"/>
      <c r="F52" s="27"/>
      <c r="G52" s="28"/>
      <c r="I52" s="31"/>
      <c r="J52" s="31"/>
      <c r="K52" s="31"/>
      <c r="L52" s="31"/>
      <c r="M52" s="31"/>
      <c r="N52" s="31"/>
      <c r="O52" s="31"/>
    </row>
    <row r="53" spans="1:15" s="14" customFormat="1" ht="14.25" customHeight="1" x14ac:dyDescent="0.35">
      <c r="A53" s="23"/>
      <c r="B53" s="24"/>
      <c r="C53" s="25"/>
      <c r="D53" s="26"/>
      <c r="E53" s="26"/>
      <c r="F53" s="27"/>
      <c r="G53" s="28"/>
      <c r="I53" s="31"/>
      <c r="J53" s="31"/>
      <c r="K53" s="31"/>
      <c r="L53" s="31"/>
      <c r="M53" s="31"/>
      <c r="N53" s="31"/>
      <c r="O53" s="31"/>
    </row>
    <row r="54" spans="1:15" s="14" customFormat="1" ht="14.25" customHeight="1" x14ac:dyDescent="0.35">
      <c r="A54" s="23"/>
      <c r="B54" s="24"/>
      <c r="C54" s="25"/>
      <c r="D54" s="26"/>
      <c r="E54" s="26"/>
      <c r="F54" s="27"/>
      <c r="G54" s="28"/>
      <c r="I54" s="31"/>
      <c r="J54" s="31"/>
      <c r="K54" s="31"/>
      <c r="L54" s="31"/>
      <c r="M54" s="31"/>
      <c r="N54" s="31"/>
      <c r="O54" s="31"/>
    </row>
    <row r="55" spans="1:15" s="14" customFormat="1" ht="14.25" customHeight="1" x14ac:dyDescent="0.35">
      <c r="A55" s="23"/>
      <c r="B55" s="24"/>
      <c r="C55" s="25"/>
      <c r="D55" s="26"/>
      <c r="E55" s="26"/>
      <c r="F55" s="27"/>
      <c r="G55" s="28"/>
      <c r="I55" s="31"/>
      <c r="J55" s="31"/>
      <c r="K55" s="31"/>
      <c r="L55" s="31"/>
      <c r="M55" s="31"/>
      <c r="N55" s="31"/>
      <c r="O55" s="31"/>
    </row>
    <row r="56" spans="1:15" s="14" customFormat="1" ht="14.25" customHeight="1" x14ac:dyDescent="0.35">
      <c r="A56" s="23"/>
      <c r="B56" s="24"/>
      <c r="C56" s="25"/>
      <c r="D56" s="26"/>
      <c r="E56" s="26"/>
      <c r="F56" s="27"/>
      <c r="G56" s="28"/>
      <c r="I56" s="31"/>
      <c r="J56" s="31"/>
      <c r="K56" s="31"/>
      <c r="L56" s="31"/>
      <c r="M56" s="31"/>
      <c r="N56" s="31"/>
      <c r="O56" s="31"/>
    </row>
    <row r="57" spans="1:15" s="14" customFormat="1" ht="14.25" customHeight="1" x14ac:dyDescent="0.35">
      <c r="A57" s="23"/>
      <c r="B57" s="24"/>
      <c r="C57" s="25"/>
      <c r="D57" s="26"/>
      <c r="E57" s="26"/>
      <c r="F57" s="27"/>
      <c r="G57" s="28"/>
      <c r="I57" s="31"/>
      <c r="J57" s="31"/>
      <c r="K57" s="31"/>
      <c r="L57" s="31"/>
      <c r="M57" s="31"/>
      <c r="N57" s="31"/>
      <c r="O57" s="31"/>
    </row>
    <row r="58" spans="1:15" s="14" customFormat="1" ht="14.25" customHeight="1" x14ac:dyDescent="0.35">
      <c r="A58" s="23"/>
      <c r="B58" s="24"/>
      <c r="C58" s="25"/>
      <c r="D58" s="26"/>
      <c r="E58" s="26"/>
      <c r="F58" s="27"/>
      <c r="G58" s="28"/>
      <c r="I58" s="31"/>
      <c r="J58" s="31"/>
      <c r="K58" s="31"/>
      <c r="L58" s="31"/>
      <c r="M58" s="31"/>
      <c r="N58" s="31"/>
      <c r="O58" s="31"/>
    </row>
    <row r="59" spans="1:15" s="14" customFormat="1" ht="14.25" customHeight="1" x14ac:dyDescent="0.35">
      <c r="A59" s="23"/>
      <c r="B59" s="24"/>
      <c r="C59" s="25"/>
      <c r="D59" s="26"/>
      <c r="E59" s="26"/>
      <c r="F59" s="27"/>
      <c r="G59" s="28"/>
      <c r="I59" s="31"/>
      <c r="J59" s="31"/>
      <c r="K59" s="31"/>
      <c r="L59" s="31"/>
      <c r="M59" s="31"/>
      <c r="N59" s="31"/>
      <c r="O59" s="31"/>
    </row>
    <row r="60" spans="1:15" s="14" customFormat="1" ht="14.25" customHeight="1" x14ac:dyDescent="0.35">
      <c r="A60" s="23"/>
      <c r="B60" s="24"/>
      <c r="C60" s="25"/>
      <c r="D60" s="26"/>
      <c r="E60" s="26"/>
      <c r="F60" s="27"/>
      <c r="G60" s="28"/>
      <c r="I60" s="31"/>
      <c r="J60" s="31"/>
      <c r="K60" s="31"/>
      <c r="L60" s="31"/>
      <c r="M60" s="31"/>
      <c r="N60" s="31"/>
      <c r="O60" s="31"/>
    </row>
    <row r="61" spans="1:15" s="14" customFormat="1" ht="14.25" customHeight="1" x14ac:dyDescent="0.35">
      <c r="A61" s="23"/>
      <c r="B61" s="24"/>
      <c r="C61" s="25"/>
      <c r="D61" s="26"/>
      <c r="E61" s="26"/>
      <c r="F61" s="27"/>
      <c r="G61" s="28"/>
      <c r="I61" s="31"/>
      <c r="J61" s="31"/>
      <c r="K61" s="31"/>
      <c r="L61" s="31"/>
      <c r="M61" s="31"/>
      <c r="N61" s="31"/>
      <c r="O61" s="31"/>
    </row>
    <row r="62" spans="1:15" s="14" customFormat="1" ht="14.25" customHeight="1" x14ac:dyDescent="0.35">
      <c r="A62" s="23"/>
      <c r="B62" s="24"/>
      <c r="C62" s="25"/>
      <c r="D62" s="26"/>
      <c r="E62" s="26"/>
      <c r="F62" s="27"/>
      <c r="G62" s="28"/>
      <c r="I62" s="31"/>
      <c r="J62" s="31"/>
      <c r="K62" s="31"/>
      <c r="L62" s="31"/>
      <c r="M62" s="31"/>
      <c r="N62" s="31"/>
      <c r="O62" s="31"/>
    </row>
    <row r="63" spans="1:15" s="14" customFormat="1" ht="14.25" customHeight="1" x14ac:dyDescent="0.35">
      <c r="A63" s="23"/>
      <c r="B63" s="24"/>
      <c r="C63" s="25"/>
      <c r="D63" s="26"/>
      <c r="E63" s="26"/>
      <c r="F63" s="27"/>
      <c r="G63" s="28"/>
      <c r="I63" s="31"/>
      <c r="J63" s="31"/>
      <c r="K63" s="31"/>
      <c r="L63" s="31"/>
      <c r="M63" s="31"/>
      <c r="N63" s="31"/>
      <c r="O63" s="31"/>
    </row>
    <row r="64" spans="1:15" s="14" customFormat="1" ht="14.25" customHeight="1" x14ac:dyDescent="0.35">
      <c r="A64" s="23"/>
      <c r="B64" s="24"/>
      <c r="C64" s="25"/>
      <c r="D64" s="26"/>
      <c r="E64" s="26"/>
      <c r="F64" s="27"/>
      <c r="G64" s="28"/>
      <c r="I64" s="31"/>
      <c r="J64" s="31"/>
      <c r="K64" s="31"/>
      <c r="L64" s="31"/>
      <c r="M64" s="31"/>
      <c r="N64" s="31"/>
      <c r="O64" s="31"/>
    </row>
    <row r="65" spans="1:15" s="14" customFormat="1" ht="14.25" customHeight="1" x14ac:dyDescent="0.35">
      <c r="A65" s="23"/>
      <c r="B65" s="24"/>
      <c r="C65" s="25"/>
      <c r="D65" s="26"/>
      <c r="E65" s="26"/>
      <c r="F65" s="27"/>
      <c r="G65" s="28"/>
      <c r="I65" s="31"/>
      <c r="J65" s="31"/>
      <c r="K65" s="31"/>
      <c r="L65" s="31"/>
      <c r="M65" s="31"/>
      <c r="N65" s="31"/>
      <c r="O65" s="31"/>
    </row>
    <row r="66" spans="1:15" s="14" customFormat="1" ht="14.25" customHeight="1" x14ac:dyDescent="0.35">
      <c r="A66" s="23"/>
      <c r="B66" s="24"/>
      <c r="C66" s="25"/>
      <c r="D66" s="26"/>
      <c r="E66" s="26"/>
      <c r="F66" s="27"/>
      <c r="G66" s="28"/>
      <c r="I66" s="31"/>
      <c r="J66" s="31"/>
      <c r="K66" s="31"/>
      <c r="L66" s="31"/>
      <c r="M66" s="31"/>
      <c r="N66" s="31"/>
      <c r="O66" s="31"/>
    </row>
    <row r="67" spans="1:15" s="14" customFormat="1" ht="14.5" x14ac:dyDescent="0.35">
      <c r="A67" s="23"/>
      <c r="B67" s="24"/>
      <c r="C67" s="25"/>
      <c r="D67" s="26"/>
      <c r="E67" s="26"/>
      <c r="F67" s="27"/>
      <c r="G67" s="28"/>
      <c r="I67" s="31"/>
      <c r="J67" s="31"/>
      <c r="K67" s="31"/>
      <c r="L67" s="31"/>
      <c r="M67" s="31"/>
      <c r="N67" s="31"/>
      <c r="O67" s="31"/>
    </row>
    <row r="68" spans="1:15" s="14" customFormat="1" ht="14.5" x14ac:dyDescent="0.35">
      <c r="A68" s="23"/>
      <c r="B68" s="24"/>
      <c r="C68" s="25"/>
      <c r="D68" s="26"/>
      <c r="E68" s="26"/>
      <c r="F68" s="27"/>
      <c r="G68" s="28"/>
      <c r="I68" s="31"/>
      <c r="J68" s="31"/>
      <c r="K68" s="31"/>
      <c r="L68" s="31"/>
      <c r="M68" s="31"/>
      <c r="N68" s="31"/>
      <c r="O68" s="31"/>
    </row>
    <row r="69" spans="1:15" s="14" customFormat="1" ht="14.5" x14ac:dyDescent="0.35">
      <c r="A69" s="23"/>
      <c r="B69" s="24"/>
      <c r="C69" s="25"/>
      <c r="D69" s="26"/>
      <c r="E69" s="26"/>
      <c r="F69" s="27"/>
      <c r="G69" s="28"/>
      <c r="I69" s="31"/>
      <c r="J69" s="31"/>
      <c r="K69" s="31"/>
      <c r="L69" s="31"/>
      <c r="M69" s="31"/>
      <c r="N69" s="31"/>
      <c r="O69" s="31"/>
    </row>
    <row r="70" spans="1:15" s="14" customFormat="1" ht="14.5" x14ac:dyDescent="0.35">
      <c r="A70" s="23"/>
      <c r="B70" s="24"/>
      <c r="C70" s="25"/>
      <c r="D70" s="26"/>
      <c r="E70" s="26"/>
      <c r="F70" s="27"/>
      <c r="G70" s="28"/>
      <c r="I70" s="31"/>
      <c r="J70" s="31"/>
      <c r="K70" s="31"/>
      <c r="L70" s="31"/>
      <c r="M70" s="31"/>
      <c r="N70" s="31"/>
      <c r="O70" s="31"/>
    </row>
    <row r="71" spans="1:15" s="14" customFormat="1" ht="14.5" x14ac:dyDescent="0.35">
      <c r="A71" s="23"/>
      <c r="B71" s="24"/>
      <c r="C71" s="25"/>
      <c r="D71" s="26"/>
      <c r="E71" s="26"/>
      <c r="F71" s="27"/>
      <c r="G71" s="28"/>
      <c r="I71" s="31"/>
      <c r="J71" s="31"/>
      <c r="K71" s="31"/>
      <c r="L71" s="31"/>
      <c r="M71" s="31"/>
      <c r="N71" s="31"/>
      <c r="O71" s="31"/>
    </row>
    <row r="72" spans="1:15" s="14" customFormat="1" ht="14.5" x14ac:dyDescent="0.35">
      <c r="A72" s="23"/>
      <c r="B72" s="24"/>
      <c r="C72" s="25"/>
      <c r="D72" s="26"/>
      <c r="E72" s="26"/>
      <c r="F72" s="27"/>
      <c r="G72" s="28"/>
      <c r="I72" s="31"/>
      <c r="J72" s="31"/>
      <c r="K72" s="31"/>
      <c r="L72" s="31"/>
      <c r="M72" s="31"/>
      <c r="N72" s="31"/>
      <c r="O72" s="31"/>
    </row>
    <row r="73" spans="1:15" s="14" customFormat="1" ht="14.5" x14ac:dyDescent="0.35">
      <c r="A73" s="23"/>
      <c r="B73" s="24"/>
      <c r="C73" s="25"/>
      <c r="D73" s="26"/>
      <c r="E73" s="26"/>
      <c r="F73" s="27"/>
      <c r="G73" s="28"/>
      <c r="I73" s="31"/>
      <c r="J73" s="31"/>
      <c r="K73" s="31"/>
      <c r="L73" s="31"/>
      <c r="M73" s="31"/>
      <c r="N73" s="31"/>
      <c r="O73" s="31"/>
    </row>
    <row r="74" spans="1:15" s="14" customFormat="1" ht="14.5" x14ac:dyDescent="0.35">
      <c r="A74" s="23"/>
      <c r="B74" s="24"/>
      <c r="C74" s="25"/>
      <c r="D74" s="26"/>
      <c r="E74" s="26"/>
      <c r="F74" s="27"/>
      <c r="G74" s="28"/>
      <c r="I74" s="31"/>
      <c r="J74" s="31"/>
      <c r="K74" s="31"/>
      <c r="L74" s="31"/>
      <c r="M74" s="31"/>
      <c r="N74" s="31"/>
      <c r="O74" s="31"/>
    </row>
    <row r="75" spans="1:15" s="14" customFormat="1" ht="14.5" x14ac:dyDescent="0.35">
      <c r="A75" s="23"/>
      <c r="B75" s="24"/>
      <c r="C75" s="25"/>
      <c r="D75" s="32"/>
      <c r="E75" s="26"/>
      <c r="F75" s="27"/>
      <c r="G75" s="28"/>
      <c r="I75" s="31"/>
      <c r="J75" s="31"/>
      <c r="K75" s="31"/>
      <c r="L75" s="31"/>
      <c r="M75" s="31"/>
      <c r="N75" s="31"/>
      <c r="O75" s="31"/>
    </row>
    <row r="76" spans="1:15" s="14" customFormat="1" ht="14.5" x14ac:dyDescent="0.35">
      <c r="A76" s="23"/>
      <c r="B76" s="24"/>
      <c r="C76" s="25"/>
      <c r="D76" s="26"/>
      <c r="E76" s="26"/>
      <c r="F76" s="27"/>
      <c r="G76" s="28"/>
      <c r="I76" s="31"/>
      <c r="J76" s="31"/>
      <c r="K76" s="31"/>
      <c r="L76" s="31"/>
      <c r="M76" s="31"/>
      <c r="N76" s="31"/>
      <c r="O76" s="31"/>
    </row>
    <row r="77" spans="1:15" s="14" customFormat="1" ht="14.5" x14ac:dyDescent="0.35">
      <c r="A77" s="23"/>
      <c r="B77" s="24"/>
      <c r="C77" s="25"/>
      <c r="D77" s="26"/>
      <c r="E77" s="26"/>
      <c r="F77" s="27"/>
      <c r="G77" s="28"/>
      <c r="I77" s="31"/>
      <c r="J77" s="31"/>
      <c r="K77" s="31"/>
      <c r="L77" s="31"/>
      <c r="M77" s="31"/>
      <c r="N77" s="31"/>
      <c r="O77" s="31"/>
    </row>
    <row r="78" spans="1:15" s="14" customFormat="1" ht="14.5" x14ac:dyDescent="0.35">
      <c r="A78" s="23"/>
      <c r="B78" s="24"/>
      <c r="C78" s="25"/>
      <c r="D78" s="26"/>
      <c r="E78" s="26"/>
      <c r="F78" s="27"/>
      <c r="G78" s="28"/>
      <c r="I78" s="31"/>
      <c r="J78" s="31"/>
      <c r="K78" s="31"/>
      <c r="L78" s="31"/>
      <c r="M78" s="31"/>
      <c r="N78" s="31"/>
      <c r="O78" s="31"/>
    </row>
    <row r="79" spans="1:15" ht="14.5" x14ac:dyDescent="0.35">
      <c r="A79" s="23"/>
      <c r="B79" s="24"/>
      <c r="C79" s="25"/>
      <c r="D79" s="26"/>
      <c r="E79" s="26"/>
      <c r="F79" s="27"/>
      <c r="G79" s="28"/>
    </row>
    <row r="80" spans="1:15" ht="15" thickBot="1" x14ac:dyDescent="0.4">
      <c r="A80" s="23"/>
      <c r="B80" s="24"/>
      <c r="C80" s="25"/>
      <c r="D80" s="26"/>
      <c r="E80" s="26"/>
      <c r="F80" s="27"/>
      <c r="G80" s="28"/>
    </row>
    <row r="81" spans="1:7" ht="13.5" thickBot="1" x14ac:dyDescent="0.35">
      <c r="A81" s="34"/>
      <c r="B81" s="35"/>
      <c r="C81" s="36">
        <v>999</v>
      </c>
      <c r="D81" s="37" t="s">
        <v>72</v>
      </c>
      <c r="E81" s="38" t="s">
        <v>73</v>
      </c>
      <c r="F81" s="37"/>
      <c r="G81" s="39" t="s">
        <v>74</v>
      </c>
    </row>
  </sheetData>
  <mergeCells count="2">
    <mergeCell ref="A1:G1"/>
    <mergeCell ref="I9:O9"/>
  </mergeCells>
  <conditionalFormatting sqref="A6:G80">
    <cfRule type="expression" dxfId="49" priority="1" stopIfTrue="1">
      <formula>$F6="X"</formula>
    </cfRule>
  </conditionalFormatting>
  <dataValidations count="1">
    <dataValidation type="list" allowBlank="1" showInputMessage="1" showErrorMessage="1" sqref="D3" xr:uid="{F90EBC84-897C-4BCE-B928-5DE9F7F171CE}">
      <formula1>"U7 DEČKI,U7 DEKLICE,U9 DEČKI,U9 DEKLICE,U11 DEČKI,U11 DEKLICE,U13 DEČKI,U13 DEKLICE,U15 DEČKI,U15 DEKLICE,U17 DEČKI,U17 DEKLICE,U19 DEČKI,U19 DEKLICE,ČLANI,ČLANICE"</formula1>
    </dataValidation>
  </dataValidations>
  <printOptions horizontalCentered="1"/>
  <pageMargins left="0.74803149606299213" right="0.55118110236220474" top="0.47244094488188981" bottom="0.19685039370078741" header="0.51181102362204722" footer="0.31496062992125984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0A89-E216-4590-A228-3B5D29E7B256}">
  <sheetPr>
    <tabColor rgb="FFFF0000"/>
  </sheetPr>
  <dimension ref="A1:AX78"/>
  <sheetViews>
    <sheetView topLeftCell="A73" workbookViewId="0">
      <selection activeCell="AB39" sqref="AB39"/>
    </sheetView>
  </sheetViews>
  <sheetFormatPr defaultColWidth="9.1796875" defaultRowHeight="14" x14ac:dyDescent="0.3"/>
  <cols>
    <col min="1" max="1" width="3.81640625" style="41" customWidth="1"/>
    <col min="2" max="2" width="3.26953125" style="44" customWidth="1"/>
    <col min="3" max="3" width="3.26953125" style="45" customWidth="1"/>
    <col min="4" max="4" width="1.26953125" style="42" customWidth="1"/>
    <col min="5" max="5" width="5" style="42" customWidth="1"/>
    <col min="6" max="11" width="2.7265625" style="42" customWidth="1"/>
    <col min="12" max="12" width="1.453125" style="42" customWidth="1"/>
    <col min="13" max="13" width="2.7265625" style="42" customWidth="1"/>
    <col min="14" max="14" width="3.26953125" style="42" customWidth="1"/>
    <col min="15" max="15" width="3" style="42" customWidth="1"/>
    <col min="16" max="16" width="2.7265625" style="42" customWidth="1"/>
    <col min="17" max="17" width="1.7265625" style="42" customWidth="1"/>
    <col min="18" max="19" width="2.7265625" style="42" customWidth="1"/>
    <col min="20" max="20" width="1.7265625" style="42" customWidth="1"/>
    <col min="21" max="22" width="2.7265625" style="42" customWidth="1"/>
    <col min="23" max="23" width="1.7265625" style="42" customWidth="1"/>
    <col min="24" max="25" width="2.7265625" style="42" customWidth="1"/>
    <col min="26" max="26" width="1.7265625" style="42" customWidth="1"/>
    <col min="27" max="28" width="2.7265625" style="42" customWidth="1"/>
    <col min="29" max="29" width="2.7265625" style="46" customWidth="1"/>
    <col min="30" max="31" width="2.7265625" style="42" customWidth="1"/>
    <col min="32" max="32" width="2.7265625" style="46" customWidth="1"/>
    <col min="33" max="34" width="2.7265625" style="42" customWidth="1"/>
    <col min="35" max="35" width="2.7265625" style="46" customWidth="1"/>
    <col min="36" max="36" width="2.7265625" style="42" customWidth="1"/>
    <col min="37" max="37" width="9.1796875" style="42"/>
    <col min="38" max="39" width="2" style="43" bestFit="1" customWidth="1"/>
    <col min="40" max="49" width="2" style="42" bestFit="1" customWidth="1"/>
    <col min="50" max="16384" width="9.1796875" style="42"/>
  </cols>
  <sheetData>
    <row r="1" spans="1:50" ht="11.5" x14ac:dyDescent="0.25">
      <c r="B1" s="323" t="str">
        <f>[4]Prijave!A1</f>
        <v>NAZIV TEKMOVANJA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5"/>
    </row>
    <row r="2" spans="1:50" ht="12" thickBot="1" x14ac:dyDescent="0.3">
      <c r="B2" s="326" t="str">
        <f>[4]Prijave!D3&amp;" - Predtekmovanje"</f>
        <v>U15 DEKLICE - Predtekmovanje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8"/>
    </row>
    <row r="3" spans="1:50" ht="9" customHeight="1" thickBot="1" x14ac:dyDescent="0.35"/>
    <row r="4" spans="1:50" ht="12.75" customHeight="1" x14ac:dyDescent="0.25">
      <c r="B4" s="329">
        <v>1</v>
      </c>
      <c r="C4" s="331" t="s">
        <v>75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3"/>
      <c r="P4" s="337">
        <v>1</v>
      </c>
      <c r="Q4" s="338"/>
      <c r="R4" s="339"/>
      <c r="S4" s="343">
        <v>2</v>
      </c>
      <c r="T4" s="338"/>
      <c r="U4" s="339"/>
      <c r="V4" s="343">
        <v>3</v>
      </c>
      <c r="W4" s="338"/>
      <c r="X4" s="339"/>
      <c r="Y4" s="343">
        <v>4</v>
      </c>
      <c r="Z4" s="338"/>
      <c r="AA4" s="345"/>
      <c r="AB4" s="347" t="s">
        <v>76</v>
      </c>
      <c r="AC4" s="348"/>
      <c r="AD4" s="349"/>
      <c r="AE4" s="353" t="s">
        <v>77</v>
      </c>
      <c r="AF4" s="348"/>
      <c r="AG4" s="349"/>
      <c r="AH4" s="353" t="s">
        <v>78</v>
      </c>
      <c r="AI4" s="348"/>
      <c r="AJ4" s="355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3.5" customHeight="1" thickBot="1" x14ac:dyDescent="0.3">
      <c r="B5" s="330"/>
      <c r="C5" s="334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6"/>
      <c r="P5" s="340"/>
      <c r="Q5" s="341"/>
      <c r="R5" s="342"/>
      <c r="S5" s="344"/>
      <c r="T5" s="341"/>
      <c r="U5" s="342"/>
      <c r="V5" s="344"/>
      <c r="W5" s="341"/>
      <c r="X5" s="342"/>
      <c r="Y5" s="344"/>
      <c r="Z5" s="341"/>
      <c r="AA5" s="346"/>
      <c r="AB5" s="350"/>
      <c r="AC5" s="351"/>
      <c r="AD5" s="352"/>
      <c r="AE5" s="354"/>
      <c r="AF5" s="351"/>
      <c r="AG5" s="352"/>
      <c r="AH5" s="354"/>
      <c r="AI5" s="351"/>
      <c r="AJ5" s="356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2" customHeight="1" x14ac:dyDescent="0.25">
      <c r="A6" s="357">
        <v>1</v>
      </c>
      <c r="B6" s="358">
        <v>1</v>
      </c>
      <c r="C6" s="360" t="str">
        <f>IF((A6=""),"",VLOOKUP(A6,[4]Prijave!$C$6:$E$81,2))</f>
        <v>KOŠIR NEJA</v>
      </c>
      <c r="D6" s="361"/>
      <c r="E6" s="361"/>
      <c r="F6" s="361"/>
      <c r="G6" s="361"/>
      <c r="H6" s="361"/>
      <c r="I6" s="361"/>
      <c r="J6" s="361"/>
      <c r="K6" s="361"/>
      <c r="L6" s="362"/>
      <c r="M6" s="366" t="str">
        <f>IF((A6=""),"","("&amp;UPPER(VLOOKUP(A6,[4]Prijave!$C$6:$E$81,3))&amp;")")</f>
        <v>(ŠD SU)</v>
      </c>
      <c r="N6" s="366"/>
      <c r="O6" s="367"/>
      <c r="P6" s="48"/>
      <c r="Q6" s="48"/>
      <c r="R6" s="49"/>
      <c r="S6" s="50">
        <f>IF(AH19&lt;&gt;"",AH19,"")</f>
        <v>3</v>
      </c>
      <c r="T6" s="51" t="s">
        <v>73</v>
      </c>
      <c r="U6" s="52">
        <f>IF(AJ19&lt;&gt;"",AJ19,"")</f>
        <v>0</v>
      </c>
      <c r="V6" s="50">
        <f>IF(AJ21&lt;&gt;"",AJ21,"")</f>
        <v>3</v>
      </c>
      <c r="W6" s="51" t="s">
        <v>73</v>
      </c>
      <c r="X6" s="52">
        <f>IF(AH21&lt;&gt;"",AH21,"")</f>
        <v>0</v>
      </c>
      <c r="Y6" s="50" t="str">
        <f>IF(AH16&lt;&gt;"",AH16,"")</f>
        <v/>
      </c>
      <c r="Z6" s="53" t="s">
        <v>73</v>
      </c>
      <c r="AA6" s="54" t="str">
        <f>IF(AJ16&lt;&gt;"",AJ16,"")</f>
        <v/>
      </c>
      <c r="AB6" s="370">
        <f>IF(AND(S6="",V6="",Y6=""),"",SUM(S6,V6,Y6))</f>
        <v>6</v>
      </c>
      <c r="AC6" s="372" t="s">
        <v>73</v>
      </c>
      <c r="AD6" s="374">
        <f>IF(AND(U6="",X6="",AA6=""),"",SUM(U6,X6,AA6))</f>
        <v>0</v>
      </c>
      <c r="AE6" s="376">
        <f>IF(SUM(T7,W7,Z7)&gt;0,SUM(T7,W7,Z7),"")</f>
        <v>4</v>
      </c>
      <c r="AF6" s="377"/>
      <c r="AG6" s="378"/>
      <c r="AH6" s="382" t="str">
        <f>IF(AE6&lt;&gt;"",(RANK(AE6,AE6:AG13)&amp;"."),"")</f>
        <v>1.</v>
      </c>
      <c r="AI6" s="382"/>
      <c r="AJ6" s="383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2" customHeight="1" x14ac:dyDescent="0.25">
      <c r="A7" s="357"/>
      <c r="B7" s="359"/>
      <c r="C7" s="363"/>
      <c r="D7" s="364"/>
      <c r="E7" s="364"/>
      <c r="F7" s="364"/>
      <c r="G7" s="364"/>
      <c r="H7" s="364"/>
      <c r="I7" s="364"/>
      <c r="J7" s="364"/>
      <c r="K7" s="364"/>
      <c r="L7" s="365"/>
      <c r="M7" s="368"/>
      <c r="N7" s="368"/>
      <c r="O7" s="369"/>
      <c r="P7" s="55"/>
      <c r="Q7" s="55"/>
      <c r="R7" s="56"/>
      <c r="S7" s="57"/>
      <c r="T7" s="58">
        <f>IF((S6=3),2,IF(U6=3,1,""))</f>
        <v>2</v>
      </c>
      <c r="U7" s="59"/>
      <c r="V7" s="57"/>
      <c r="W7" s="58">
        <f>IF((V6=3),2,IF(X6=3,1,""))</f>
        <v>2</v>
      </c>
      <c r="X7" s="59"/>
      <c r="Y7" s="57"/>
      <c r="Z7" s="58" t="str">
        <f>IF((Y6=3),2,IF(AA6=3,1,""))</f>
        <v/>
      </c>
      <c r="AA7" s="60"/>
      <c r="AB7" s="371"/>
      <c r="AC7" s="373"/>
      <c r="AD7" s="375"/>
      <c r="AE7" s="379"/>
      <c r="AF7" s="380"/>
      <c r="AG7" s="381"/>
      <c r="AH7" s="384"/>
      <c r="AI7" s="384"/>
      <c r="AJ7" s="385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2" customHeight="1" x14ac:dyDescent="0.25">
      <c r="A8" s="357">
        <v>2</v>
      </c>
      <c r="B8" s="359">
        <v>2</v>
      </c>
      <c r="C8" s="396" t="str">
        <f>IF((A8=""),"",VLOOKUP(A8,[4]Prijave!$C$6:$E$81,2))</f>
        <v>GLAVAN KAJA</v>
      </c>
      <c r="D8" s="397"/>
      <c r="E8" s="397"/>
      <c r="F8" s="397"/>
      <c r="G8" s="397"/>
      <c r="H8" s="397"/>
      <c r="I8" s="397"/>
      <c r="J8" s="397"/>
      <c r="K8" s="397"/>
      <c r="L8" s="398"/>
      <c r="M8" s="368" t="str">
        <f>IF((A8=""),"","("&amp;UPPER(VLOOKUP(A8,[4]Prijave!$C$6:$E$81,3))&amp;")")</f>
        <v>(ŠENTJERNEJ)</v>
      </c>
      <c r="N8" s="368"/>
      <c r="O8" s="369"/>
      <c r="P8" s="61">
        <f>IF(AJ19&lt;&gt;"",AJ19,"")</f>
        <v>0</v>
      </c>
      <c r="Q8" s="61" t="s">
        <v>73</v>
      </c>
      <c r="R8" s="62">
        <f>IF(AH19&lt;&gt;"",AH19,"")</f>
        <v>3</v>
      </c>
      <c r="S8" s="63"/>
      <c r="T8" s="64"/>
      <c r="U8" s="65"/>
      <c r="V8" s="66">
        <f>IF(AH17&lt;&gt;"",AH17,"")</f>
        <v>1</v>
      </c>
      <c r="W8" s="61" t="s">
        <v>73</v>
      </c>
      <c r="X8" s="62">
        <f>IF(AJ17&lt;&gt;"",AJ17,"")</f>
        <v>3</v>
      </c>
      <c r="Y8" s="66" t="str">
        <f>IF(AH20&lt;&gt;"",AH20,"")</f>
        <v/>
      </c>
      <c r="Z8" s="61" t="s">
        <v>73</v>
      </c>
      <c r="AA8" s="67" t="str">
        <f>IF(AJ20&lt;&gt;"",AJ20,"")</f>
        <v/>
      </c>
      <c r="AB8" s="399">
        <f>IF(AND(P8="",V8="",Y8=""),"",SUM(P8,V8,Y8))</f>
        <v>1</v>
      </c>
      <c r="AC8" s="400" t="s">
        <v>73</v>
      </c>
      <c r="AD8" s="386">
        <f>IF(AND(R8="",X8="",AA8=""),"",SUM(R8,X8,AA8))</f>
        <v>6</v>
      </c>
      <c r="AE8" s="387">
        <f>IF(SUM(Q9,W9,Z9)&gt;0,SUM(Q9,W9,Z9),"")</f>
        <v>2</v>
      </c>
      <c r="AF8" s="388"/>
      <c r="AG8" s="389"/>
      <c r="AH8" s="390" t="str">
        <f>IF(AE8&lt;&gt;"",(RANK(AE8,AE6:AG13)&amp;"."),"")</f>
        <v>3.</v>
      </c>
      <c r="AI8" s="391"/>
      <c r="AJ8" s="392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2" customHeight="1" x14ac:dyDescent="0.25">
      <c r="A9" s="357"/>
      <c r="B9" s="359"/>
      <c r="C9" s="363"/>
      <c r="D9" s="364"/>
      <c r="E9" s="364"/>
      <c r="F9" s="364"/>
      <c r="G9" s="364"/>
      <c r="H9" s="364"/>
      <c r="I9" s="364"/>
      <c r="J9" s="364"/>
      <c r="K9" s="364"/>
      <c r="L9" s="365"/>
      <c r="M9" s="368"/>
      <c r="N9" s="368"/>
      <c r="O9" s="369"/>
      <c r="P9" s="68"/>
      <c r="Q9" s="58">
        <f>IF((P8=3),2,IF(R8=3,1,""))</f>
        <v>1</v>
      </c>
      <c r="R9" s="59"/>
      <c r="S9" s="69"/>
      <c r="T9" s="55"/>
      <c r="U9" s="56"/>
      <c r="V9" s="57"/>
      <c r="W9" s="58">
        <f>IF((V8=3),2,IF(X8=3,1,""))</f>
        <v>1</v>
      </c>
      <c r="X9" s="59"/>
      <c r="Y9" s="57"/>
      <c r="Z9" s="58" t="str">
        <f>IF((Y8=3),2,IF(AA8=3,1,""))</f>
        <v/>
      </c>
      <c r="AA9" s="60"/>
      <c r="AB9" s="371"/>
      <c r="AC9" s="373"/>
      <c r="AD9" s="375"/>
      <c r="AE9" s="379"/>
      <c r="AF9" s="380"/>
      <c r="AG9" s="381"/>
      <c r="AH9" s="393"/>
      <c r="AI9" s="394"/>
      <c r="AJ9" s="395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2" customHeight="1" x14ac:dyDescent="0.25">
      <c r="A10" s="357">
        <v>3</v>
      </c>
      <c r="B10" s="359">
        <v>3</v>
      </c>
      <c r="C10" s="396" t="str">
        <f>IF((A10=""),"",VLOOKUP(A10,[4]Prijave!$C$6:$E$81,2))</f>
        <v>LUKANČIČ HANA</v>
      </c>
      <c r="D10" s="397"/>
      <c r="E10" s="397"/>
      <c r="F10" s="397"/>
      <c r="G10" s="397"/>
      <c r="H10" s="397"/>
      <c r="I10" s="397"/>
      <c r="J10" s="397"/>
      <c r="K10" s="397"/>
      <c r="L10" s="398"/>
      <c r="M10" s="368" t="str">
        <f>IF((A10=""),"","("&amp;UPPER(VLOOKUP(A10,[4]Prijave!$C$6:$E$81,3))&amp;")")</f>
        <v>(LOG)</v>
      </c>
      <c r="N10" s="368"/>
      <c r="O10" s="369"/>
      <c r="P10" s="61">
        <f>IF(AH21&lt;&gt;"",AH21,"")</f>
        <v>0</v>
      </c>
      <c r="Q10" s="61" t="s">
        <v>73</v>
      </c>
      <c r="R10" s="62">
        <f>IF(AJ21&lt;&gt;"",AJ21,"")</f>
        <v>3</v>
      </c>
      <c r="S10" s="66">
        <f>IF(AJ17&lt;&gt;"",AJ17,"")</f>
        <v>3</v>
      </c>
      <c r="T10" s="61" t="s">
        <v>73</v>
      </c>
      <c r="U10" s="62">
        <f>IF(AH17&lt;&gt;"",AH17,"")</f>
        <v>1</v>
      </c>
      <c r="V10" s="63"/>
      <c r="W10" s="64"/>
      <c r="X10" s="65"/>
      <c r="Y10" s="66" t="str">
        <f>IF(AJ18&lt;&gt;"",AJ18,"")</f>
        <v/>
      </c>
      <c r="Z10" s="61" t="s">
        <v>73</v>
      </c>
      <c r="AA10" s="67" t="str">
        <f>IF(AH18&lt;&gt;"",AH18,"")</f>
        <v/>
      </c>
      <c r="AB10" s="399">
        <f>IF(AND(P10="",S10="",Y10=""),"",SUM(P10,S10,Y10))</f>
        <v>3</v>
      </c>
      <c r="AC10" s="400" t="s">
        <v>73</v>
      </c>
      <c r="AD10" s="386">
        <f>IF(AND(R10="",U10="",AA10=""),"",SUM(R10,U10,AA10))</f>
        <v>4</v>
      </c>
      <c r="AE10" s="387">
        <f>IF(SUM(Q11,T11,Z11)&gt;0,SUM(Q11,T11,Z11),"")</f>
        <v>3</v>
      </c>
      <c r="AF10" s="388"/>
      <c r="AG10" s="389"/>
      <c r="AH10" s="390" t="str">
        <f>IF(AE10&lt;&gt;"",(RANK(AE10,AE6:AG13)&amp;"."),"")</f>
        <v>2.</v>
      </c>
      <c r="AI10" s="391"/>
      <c r="AJ10" s="392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2" customHeight="1" x14ac:dyDescent="0.25">
      <c r="A11" s="357"/>
      <c r="B11" s="359"/>
      <c r="C11" s="363"/>
      <c r="D11" s="364"/>
      <c r="E11" s="364"/>
      <c r="F11" s="364"/>
      <c r="G11" s="364"/>
      <c r="H11" s="364"/>
      <c r="I11" s="364"/>
      <c r="J11" s="364"/>
      <c r="K11" s="364"/>
      <c r="L11" s="365"/>
      <c r="M11" s="368"/>
      <c r="N11" s="368"/>
      <c r="O11" s="369"/>
      <c r="P11" s="68"/>
      <c r="Q11" s="58">
        <f>IF((P10=3),2,IF(R10=3,1,""))</f>
        <v>1</v>
      </c>
      <c r="R11" s="59"/>
      <c r="S11" s="57"/>
      <c r="T11" s="58">
        <f>IF((S10=3),2,IF(U10=3,1,""))</f>
        <v>2</v>
      </c>
      <c r="U11" s="59"/>
      <c r="V11" s="69"/>
      <c r="W11" s="55"/>
      <c r="X11" s="56"/>
      <c r="Y11" s="57"/>
      <c r="Z11" s="58" t="str">
        <f>IF((Y10=3),2,IF(AA10=3,1,""))</f>
        <v/>
      </c>
      <c r="AA11" s="60"/>
      <c r="AB11" s="371"/>
      <c r="AC11" s="373"/>
      <c r="AD11" s="375"/>
      <c r="AE11" s="379"/>
      <c r="AF11" s="380"/>
      <c r="AG11" s="381"/>
      <c r="AH11" s="393"/>
      <c r="AI11" s="394"/>
      <c r="AJ11" s="395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2" customHeight="1" x14ac:dyDescent="0.25">
      <c r="A12" s="357"/>
      <c r="B12" s="359">
        <v>4</v>
      </c>
      <c r="C12" s="396" t="str">
        <f>IF((A12=""),"",VLOOKUP(A12,[4]Prijave!$C$6:$E$81,2))</f>
        <v/>
      </c>
      <c r="D12" s="397"/>
      <c r="E12" s="397"/>
      <c r="F12" s="397"/>
      <c r="G12" s="397"/>
      <c r="H12" s="397"/>
      <c r="I12" s="397"/>
      <c r="J12" s="397"/>
      <c r="K12" s="397"/>
      <c r="L12" s="398"/>
      <c r="M12" s="368" t="str">
        <f>IF((A12=""),"","("&amp;UPPER(VLOOKUP(A12,[4]Prijave!$C$6:$E$81,3))&amp;")")</f>
        <v/>
      </c>
      <c r="N12" s="368"/>
      <c r="O12" s="369"/>
      <c r="P12" s="61" t="str">
        <f>IF(AJ16&lt;&gt;"",AJ16,"")</f>
        <v/>
      </c>
      <c r="Q12" s="61" t="s">
        <v>73</v>
      </c>
      <c r="R12" s="62" t="str">
        <f>IF(AH16&lt;&gt;"",AH16,"")</f>
        <v/>
      </c>
      <c r="S12" s="66" t="str">
        <f>IF(AJ20&lt;&gt;"",AJ20,"")</f>
        <v/>
      </c>
      <c r="T12" s="61" t="s">
        <v>73</v>
      </c>
      <c r="U12" s="62" t="str">
        <f>IF(AH20&lt;&gt;"",AH20,"")</f>
        <v/>
      </c>
      <c r="V12" s="66" t="str">
        <f>IF(AH18&lt;&gt;"",AH18,"")</f>
        <v/>
      </c>
      <c r="W12" s="61" t="s">
        <v>73</v>
      </c>
      <c r="X12" s="62" t="str">
        <f>IF(AJ18&lt;&gt;"",AJ18,"")</f>
        <v/>
      </c>
      <c r="Y12" s="63"/>
      <c r="Z12" s="64"/>
      <c r="AA12" s="70"/>
      <c r="AB12" s="399" t="str">
        <f>IF(AND(P12="",S12="",V12=""),"",SUM(P12,S12,V12))</f>
        <v/>
      </c>
      <c r="AC12" s="400" t="s">
        <v>73</v>
      </c>
      <c r="AD12" s="386" t="str">
        <f>IF(AND(R12="",U12="",X12=""),"",SUM(R12,U12,X12))</f>
        <v/>
      </c>
      <c r="AE12" s="387" t="str">
        <f>IF(SUM(Q13,T13,W13)&gt;0,SUM(Q13,T13,W13),"")</f>
        <v/>
      </c>
      <c r="AF12" s="388"/>
      <c r="AG12" s="389"/>
      <c r="AH12" s="384" t="str">
        <f>IF(AE12&lt;&gt;"",(RANK(AE12,AE6:AG13)&amp;"."),"")</f>
        <v/>
      </c>
      <c r="AI12" s="384"/>
      <c r="AJ12" s="385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3.5" customHeight="1" thickBot="1" x14ac:dyDescent="0.3">
      <c r="A13" s="357"/>
      <c r="B13" s="438"/>
      <c r="C13" s="439"/>
      <c r="D13" s="440"/>
      <c r="E13" s="440"/>
      <c r="F13" s="440"/>
      <c r="G13" s="440"/>
      <c r="H13" s="440"/>
      <c r="I13" s="440"/>
      <c r="J13" s="440"/>
      <c r="K13" s="440"/>
      <c r="L13" s="441"/>
      <c r="M13" s="442"/>
      <c r="N13" s="442"/>
      <c r="O13" s="443"/>
      <c r="P13" s="71"/>
      <c r="Q13" s="72" t="str">
        <f>IF((P12=3),2,IF(R12=3,1,""))</f>
        <v/>
      </c>
      <c r="R13" s="73"/>
      <c r="S13" s="74"/>
      <c r="T13" s="72" t="str">
        <f>IF((S12=3),2,IF(U12=3,1,""))</f>
        <v/>
      </c>
      <c r="U13" s="73"/>
      <c r="V13" s="74"/>
      <c r="W13" s="72" t="str">
        <f>IF((V12=3),2,IF(X12=3,1,""))</f>
        <v/>
      </c>
      <c r="X13" s="73"/>
      <c r="Y13" s="75"/>
      <c r="Z13" s="76"/>
      <c r="AA13" s="77"/>
      <c r="AB13" s="444"/>
      <c r="AC13" s="445"/>
      <c r="AD13" s="446"/>
      <c r="AE13" s="447"/>
      <c r="AF13" s="448"/>
      <c r="AG13" s="449"/>
      <c r="AH13" s="450"/>
      <c r="AI13" s="450"/>
      <c r="AJ13" s="451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6" customHeight="1" x14ac:dyDescent="0.3">
      <c r="AH14" s="42" t="s">
        <v>79</v>
      </c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2.75" customHeight="1" x14ac:dyDescent="0.3">
      <c r="B15" s="78"/>
      <c r="C15" s="79"/>
      <c r="D15" s="80"/>
      <c r="E15" s="80"/>
      <c r="F15" s="80"/>
      <c r="G15" s="80"/>
      <c r="H15" s="80"/>
      <c r="I15" s="80"/>
      <c r="J15" s="429"/>
      <c r="K15" s="429"/>
      <c r="L15" s="429"/>
      <c r="M15" s="429"/>
      <c r="N15" s="429"/>
      <c r="O15" s="429"/>
      <c r="P15" s="429"/>
      <c r="Q15" s="429"/>
      <c r="R15" s="429"/>
      <c r="S15" s="430">
        <v>1</v>
      </c>
      <c r="T15" s="430"/>
      <c r="U15" s="430"/>
      <c r="V15" s="430">
        <v>2</v>
      </c>
      <c r="W15" s="430"/>
      <c r="X15" s="430"/>
      <c r="Y15" s="430">
        <v>3</v>
      </c>
      <c r="Z15" s="430"/>
      <c r="AA15" s="430"/>
      <c r="AB15" s="430">
        <v>4</v>
      </c>
      <c r="AC15" s="430"/>
      <c r="AD15" s="430"/>
      <c r="AE15" s="430">
        <v>5</v>
      </c>
      <c r="AF15" s="430"/>
      <c r="AG15" s="431"/>
      <c r="AH15" s="432" t="s">
        <v>80</v>
      </c>
      <c r="AI15" s="429"/>
      <c r="AJ15" s="429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9" customHeight="1" x14ac:dyDescent="0.25">
      <c r="B16" s="435" t="s">
        <v>81</v>
      </c>
      <c r="C16" s="435"/>
      <c r="D16" s="82"/>
      <c r="E16" s="83" t="s">
        <v>82</v>
      </c>
      <c r="F16" s="433" t="str">
        <f>C6</f>
        <v>KOŠIR NEJA</v>
      </c>
      <c r="G16" s="433"/>
      <c r="H16" s="433"/>
      <c r="I16" s="433"/>
      <c r="J16" s="433"/>
      <c r="K16" s="433"/>
      <c r="L16" s="84" t="s">
        <v>83</v>
      </c>
      <c r="M16" s="433" t="str">
        <f>C12</f>
        <v/>
      </c>
      <c r="N16" s="433"/>
      <c r="O16" s="433"/>
      <c r="P16" s="433"/>
      <c r="Q16" s="433"/>
      <c r="R16" s="434"/>
      <c r="S16" s="85"/>
      <c r="T16" s="86" t="s">
        <v>83</v>
      </c>
      <c r="U16" s="87"/>
      <c r="V16" s="85"/>
      <c r="W16" s="86" t="s">
        <v>83</v>
      </c>
      <c r="X16" s="87"/>
      <c r="Y16" s="85"/>
      <c r="Z16" s="86" t="s">
        <v>83</v>
      </c>
      <c r="AA16" s="87"/>
      <c r="AB16" s="85"/>
      <c r="AC16" s="86" t="s">
        <v>83</v>
      </c>
      <c r="AD16" s="87"/>
      <c r="AE16" s="85"/>
      <c r="AF16" s="86" t="s">
        <v>83</v>
      </c>
      <c r="AG16" s="87"/>
      <c r="AH16" s="88" t="str">
        <f t="shared" ref="AH16:AH21" si="0">IF(AND(AV16=0,AW16=0),"",AV16)</f>
        <v/>
      </c>
      <c r="AI16" s="89" t="s">
        <v>73</v>
      </c>
      <c r="AJ16" s="90" t="str">
        <f t="shared" ref="AJ16:AJ21" si="1">IF(AND(AV16=0,AW16=0),"",AW16)</f>
        <v/>
      </c>
      <c r="AL16" s="91">
        <f t="shared" ref="AL16:AL21" si="2">IF(S16&gt;U16,1,0)</f>
        <v>0</v>
      </c>
      <c r="AM16" s="91">
        <f t="shared" ref="AM16:AM21" si="3">IF(U16&gt;S16,1,0)</f>
        <v>0</v>
      </c>
      <c r="AN16" s="91">
        <f t="shared" ref="AN16:AN21" si="4">IF(V16&gt;X16,1,0)</f>
        <v>0</v>
      </c>
      <c r="AO16" s="91">
        <f t="shared" ref="AO16:AO21" si="5">IF(X16&gt;V16,1,0)</f>
        <v>0</v>
      </c>
      <c r="AP16" s="91">
        <f t="shared" ref="AP16:AP21" si="6">IF(Y16&gt;AA16,1,0)</f>
        <v>0</v>
      </c>
      <c r="AQ16" s="91">
        <f t="shared" ref="AQ16:AQ21" si="7">IF(AA16&gt;Y16,1,0)</f>
        <v>0</v>
      </c>
      <c r="AR16" s="91">
        <f t="shared" ref="AR16:AR21" si="8">IF(AB16&gt;AD16,1,0)</f>
        <v>0</v>
      </c>
      <c r="AS16" s="91">
        <f t="shared" ref="AS16:AS21" si="9">IF(AD16&gt;AB16,1,0)</f>
        <v>0</v>
      </c>
      <c r="AT16" s="91">
        <f t="shared" ref="AT16:AT21" si="10">IF(AE16&gt;AG16,1,0)</f>
        <v>0</v>
      </c>
      <c r="AU16" s="91">
        <f t="shared" ref="AU16:AU21" si="11">IF(AG16&gt;AE16,1,0)</f>
        <v>0</v>
      </c>
      <c r="AV16" s="91">
        <f t="shared" ref="AV16:AW21" si="12">AL16+AN16+AP16+AR16+AT16</f>
        <v>0</v>
      </c>
      <c r="AW16" s="91">
        <f t="shared" si="12"/>
        <v>0</v>
      </c>
      <c r="AX16" s="47"/>
    </row>
    <row r="17" spans="1:50" ht="19" customHeight="1" x14ac:dyDescent="0.25">
      <c r="B17" s="92"/>
      <c r="C17" s="93"/>
      <c r="E17" s="83" t="s">
        <v>84</v>
      </c>
      <c r="F17" s="433" t="str">
        <f>C8</f>
        <v>GLAVAN KAJA</v>
      </c>
      <c r="G17" s="433"/>
      <c r="H17" s="433"/>
      <c r="I17" s="433"/>
      <c r="J17" s="433"/>
      <c r="K17" s="433"/>
      <c r="L17" s="84" t="s">
        <v>83</v>
      </c>
      <c r="M17" s="433" t="str">
        <f>C10</f>
        <v>LUKANČIČ HANA</v>
      </c>
      <c r="N17" s="433"/>
      <c r="O17" s="433"/>
      <c r="P17" s="433"/>
      <c r="Q17" s="433"/>
      <c r="R17" s="434"/>
      <c r="S17" s="85">
        <v>3</v>
      </c>
      <c r="T17" s="86" t="s">
        <v>83</v>
      </c>
      <c r="U17" s="87">
        <v>11</v>
      </c>
      <c r="V17" s="85">
        <v>11</v>
      </c>
      <c r="W17" s="86" t="s">
        <v>83</v>
      </c>
      <c r="X17" s="87">
        <v>3</v>
      </c>
      <c r="Y17" s="85">
        <v>8</v>
      </c>
      <c r="Z17" s="86" t="s">
        <v>83</v>
      </c>
      <c r="AA17" s="87">
        <v>11</v>
      </c>
      <c r="AB17" s="85">
        <v>4</v>
      </c>
      <c r="AC17" s="86" t="s">
        <v>83</v>
      </c>
      <c r="AD17" s="87">
        <v>11</v>
      </c>
      <c r="AE17" s="85"/>
      <c r="AF17" s="86" t="s">
        <v>83</v>
      </c>
      <c r="AG17" s="87"/>
      <c r="AH17" s="88">
        <f t="shared" si="0"/>
        <v>1</v>
      </c>
      <c r="AI17" s="89" t="s">
        <v>73</v>
      </c>
      <c r="AJ17" s="90">
        <f t="shared" si="1"/>
        <v>3</v>
      </c>
      <c r="AL17" s="91">
        <f t="shared" si="2"/>
        <v>0</v>
      </c>
      <c r="AM17" s="91">
        <f t="shared" si="3"/>
        <v>1</v>
      </c>
      <c r="AN17" s="91">
        <f t="shared" si="4"/>
        <v>1</v>
      </c>
      <c r="AO17" s="91">
        <f t="shared" si="5"/>
        <v>0</v>
      </c>
      <c r="AP17" s="91">
        <f t="shared" si="6"/>
        <v>0</v>
      </c>
      <c r="AQ17" s="91">
        <f t="shared" si="7"/>
        <v>1</v>
      </c>
      <c r="AR17" s="91">
        <f t="shared" si="8"/>
        <v>0</v>
      </c>
      <c r="AS17" s="91">
        <f t="shared" si="9"/>
        <v>1</v>
      </c>
      <c r="AT17" s="91">
        <f t="shared" si="10"/>
        <v>0</v>
      </c>
      <c r="AU17" s="91">
        <f t="shared" si="11"/>
        <v>0</v>
      </c>
      <c r="AV17" s="91">
        <f t="shared" si="12"/>
        <v>1</v>
      </c>
      <c r="AW17" s="91">
        <f t="shared" si="12"/>
        <v>3</v>
      </c>
      <c r="AX17" s="47"/>
    </row>
    <row r="18" spans="1:50" ht="19" customHeight="1" x14ac:dyDescent="0.25">
      <c r="B18" s="435" t="s">
        <v>85</v>
      </c>
      <c r="C18" s="435"/>
      <c r="D18" s="82"/>
      <c r="E18" s="83" t="s">
        <v>86</v>
      </c>
      <c r="F18" s="433" t="str">
        <f>C12</f>
        <v/>
      </c>
      <c r="G18" s="433"/>
      <c r="H18" s="433"/>
      <c r="I18" s="433"/>
      <c r="J18" s="433"/>
      <c r="K18" s="433"/>
      <c r="L18" s="84" t="s">
        <v>83</v>
      </c>
      <c r="M18" s="433" t="str">
        <f>C10</f>
        <v>LUKANČIČ HANA</v>
      </c>
      <c r="N18" s="433"/>
      <c r="O18" s="433"/>
      <c r="P18" s="433"/>
      <c r="Q18" s="433"/>
      <c r="R18" s="434"/>
      <c r="S18" s="85"/>
      <c r="T18" s="86" t="s">
        <v>83</v>
      </c>
      <c r="U18" s="87"/>
      <c r="V18" s="85"/>
      <c r="W18" s="86" t="s">
        <v>83</v>
      </c>
      <c r="X18" s="87"/>
      <c r="Y18" s="85"/>
      <c r="Z18" s="86" t="s">
        <v>83</v>
      </c>
      <c r="AA18" s="87"/>
      <c r="AB18" s="85"/>
      <c r="AC18" s="86" t="s">
        <v>83</v>
      </c>
      <c r="AD18" s="87"/>
      <c r="AE18" s="85"/>
      <c r="AF18" s="86" t="s">
        <v>83</v>
      </c>
      <c r="AG18" s="87"/>
      <c r="AH18" s="88" t="str">
        <f t="shared" si="0"/>
        <v/>
      </c>
      <c r="AI18" s="89" t="s">
        <v>73</v>
      </c>
      <c r="AJ18" s="90" t="str">
        <f t="shared" si="1"/>
        <v/>
      </c>
      <c r="AL18" s="91">
        <f t="shared" si="2"/>
        <v>0</v>
      </c>
      <c r="AM18" s="91">
        <f t="shared" si="3"/>
        <v>0</v>
      </c>
      <c r="AN18" s="91">
        <f t="shared" si="4"/>
        <v>0</v>
      </c>
      <c r="AO18" s="91">
        <f t="shared" si="5"/>
        <v>0</v>
      </c>
      <c r="AP18" s="91">
        <f t="shared" si="6"/>
        <v>0</v>
      </c>
      <c r="AQ18" s="91">
        <f t="shared" si="7"/>
        <v>0</v>
      </c>
      <c r="AR18" s="91">
        <f t="shared" si="8"/>
        <v>0</v>
      </c>
      <c r="AS18" s="91">
        <f t="shared" si="9"/>
        <v>0</v>
      </c>
      <c r="AT18" s="91">
        <f t="shared" si="10"/>
        <v>0</v>
      </c>
      <c r="AU18" s="91">
        <f t="shared" si="11"/>
        <v>0</v>
      </c>
      <c r="AV18" s="91">
        <f t="shared" si="12"/>
        <v>0</v>
      </c>
      <c r="AW18" s="91">
        <f t="shared" si="12"/>
        <v>0</v>
      </c>
      <c r="AX18" s="47"/>
    </row>
    <row r="19" spans="1:50" ht="19" customHeight="1" x14ac:dyDescent="0.25">
      <c r="B19" s="94"/>
      <c r="C19" s="95"/>
      <c r="D19" s="82"/>
      <c r="E19" s="83" t="s">
        <v>87</v>
      </c>
      <c r="F19" s="433" t="str">
        <f>C6</f>
        <v>KOŠIR NEJA</v>
      </c>
      <c r="G19" s="433"/>
      <c r="H19" s="433"/>
      <c r="I19" s="433"/>
      <c r="J19" s="433"/>
      <c r="K19" s="433"/>
      <c r="L19" s="84" t="s">
        <v>83</v>
      </c>
      <c r="M19" s="433" t="str">
        <f>C8</f>
        <v>GLAVAN KAJA</v>
      </c>
      <c r="N19" s="433"/>
      <c r="O19" s="433"/>
      <c r="P19" s="433"/>
      <c r="Q19" s="433"/>
      <c r="R19" s="434"/>
      <c r="S19" s="85">
        <v>11</v>
      </c>
      <c r="T19" s="86" t="s">
        <v>83</v>
      </c>
      <c r="U19" s="87">
        <v>3</v>
      </c>
      <c r="V19" s="85">
        <v>11</v>
      </c>
      <c r="W19" s="86" t="s">
        <v>83</v>
      </c>
      <c r="X19" s="87">
        <v>7</v>
      </c>
      <c r="Y19" s="85">
        <v>11</v>
      </c>
      <c r="Z19" s="86" t="s">
        <v>83</v>
      </c>
      <c r="AA19" s="87">
        <v>5</v>
      </c>
      <c r="AB19" s="85"/>
      <c r="AC19" s="86" t="s">
        <v>83</v>
      </c>
      <c r="AD19" s="87"/>
      <c r="AE19" s="85"/>
      <c r="AF19" s="86" t="s">
        <v>83</v>
      </c>
      <c r="AG19" s="87"/>
      <c r="AH19" s="88">
        <f t="shared" si="0"/>
        <v>3</v>
      </c>
      <c r="AI19" s="96" t="s">
        <v>73</v>
      </c>
      <c r="AJ19" s="90">
        <f t="shared" si="1"/>
        <v>0</v>
      </c>
      <c r="AL19" s="91">
        <f t="shared" si="2"/>
        <v>1</v>
      </c>
      <c r="AM19" s="91">
        <f t="shared" si="3"/>
        <v>0</v>
      </c>
      <c r="AN19" s="91">
        <f t="shared" si="4"/>
        <v>1</v>
      </c>
      <c r="AO19" s="91">
        <f t="shared" si="5"/>
        <v>0</v>
      </c>
      <c r="AP19" s="91">
        <f t="shared" si="6"/>
        <v>1</v>
      </c>
      <c r="AQ19" s="91">
        <f t="shared" si="7"/>
        <v>0</v>
      </c>
      <c r="AR19" s="91">
        <f t="shared" si="8"/>
        <v>0</v>
      </c>
      <c r="AS19" s="91">
        <f t="shared" si="9"/>
        <v>0</v>
      </c>
      <c r="AT19" s="91">
        <f t="shared" si="10"/>
        <v>0</v>
      </c>
      <c r="AU19" s="91">
        <f t="shared" si="11"/>
        <v>0</v>
      </c>
      <c r="AV19" s="91">
        <f t="shared" si="12"/>
        <v>3</v>
      </c>
      <c r="AW19" s="91">
        <f t="shared" si="12"/>
        <v>0</v>
      </c>
      <c r="AX19" s="47"/>
    </row>
    <row r="20" spans="1:50" ht="19" customHeight="1" x14ac:dyDescent="0.25">
      <c r="B20" s="435" t="s">
        <v>88</v>
      </c>
      <c r="C20" s="435"/>
      <c r="D20" s="82"/>
      <c r="E20" s="83" t="s">
        <v>89</v>
      </c>
      <c r="F20" s="433" t="str">
        <f>C8</f>
        <v>GLAVAN KAJA</v>
      </c>
      <c r="G20" s="433"/>
      <c r="H20" s="433"/>
      <c r="I20" s="433"/>
      <c r="J20" s="433"/>
      <c r="K20" s="433"/>
      <c r="L20" s="84" t="s">
        <v>83</v>
      </c>
      <c r="M20" s="433" t="str">
        <f>C12</f>
        <v/>
      </c>
      <c r="N20" s="433"/>
      <c r="O20" s="433"/>
      <c r="P20" s="433"/>
      <c r="Q20" s="433"/>
      <c r="R20" s="434"/>
      <c r="S20" s="85"/>
      <c r="T20" s="86" t="s">
        <v>83</v>
      </c>
      <c r="U20" s="87"/>
      <c r="V20" s="85"/>
      <c r="W20" s="86" t="s">
        <v>83</v>
      </c>
      <c r="X20" s="87"/>
      <c r="Y20" s="85"/>
      <c r="Z20" s="86" t="s">
        <v>83</v>
      </c>
      <c r="AA20" s="87"/>
      <c r="AB20" s="85"/>
      <c r="AC20" s="86" t="s">
        <v>83</v>
      </c>
      <c r="AD20" s="87"/>
      <c r="AE20" s="85"/>
      <c r="AF20" s="86" t="s">
        <v>83</v>
      </c>
      <c r="AG20" s="87"/>
      <c r="AH20" s="88" t="str">
        <f t="shared" si="0"/>
        <v/>
      </c>
      <c r="AI20" s="89" t="s">
        <v>73</v>
      </c>
      <c r="AJ20" s="90" t="str">
        <f t="shared" si="1"/>
        <v/>
      </c>
      <c r="AL20" s="91">
        <f t="shared" si="2"/>
        <v>0</v>
      </c>
      <c r="AM20" s="91">
        <f t="shared" si="3"/>
        <v>0</v>
      </c>
      <c r="AN20" s="91">
        <f t="shared" si="4"/>
        <v>0</v>
      </c>
      <c r="AO20" s="91">
        <f t="shared" si="5"/>
        <v>0</v>
      </c>
      <c r="AP20" s="91">
        <f t="shared" si="6"/>
        <v>0</v>
      </c>
      <c r="AQ20" s="91">
        <f t="shared" si="7"/>
        <v>0</v>
      </c>
      <c r="AR20" s="91">
        <f t="shared" si="8"/>
        <v>0</v>
      </c>
      <c r="AS20" s="91">
        <f t="shared" si="9"/>
        <v>0</v>
      </c>
      <c r="AT20" s="91">
        <f t="shared" si="10"/>
        <v>0</v>
      </c>
      <c r="AU20" s="91">
        <f t="shared" si="11"/>
        <v>0</v>
      </c>
      <c r="AV20" s="91">
        <f t="shared" si="12"/>
        <v>0</v>
      </c>
      <c r="AW20" s="91">
        <f t="shared" si="12"/>
        <v>0</v>
      </c>
      <c r="AX20" s="47"/>
    </row>
    <row r="21" spans="1:50" ht="19" customHeight="1" x14ac:dyDescent="0.25">
      <c r="B21" s="94"/>
      <c r="C21" s="95"/>
      <c r="D21" s="82"/>
      <c r="E21" s="97" t="s">
        <v>90</v>
      </c>
      <c r="F21" s="436" t="str">
        <f>C10</f>
        <v>LUKANČIČ HANA</v>
      </c>
      <c r="G21" s="436"/>
      <c r="H21" s="436"/>
      <c r="I21" s="436"/>
      <c r="J21" s="436"/>
      <c r="K21" s="436"/>
      <c r="L21" s="98" t="s">
        <v>83</v>
      </c>
      <c r="M21" s="436" t="str">
        <f>C6</f>
        <v>KOŠIR NEJA</v>
      </c>
      <c r="N21" s="436"/>
      <c r="O21" s="436"/>
      <c r="P21" s="436"/>
      <c r="Q21" s="436"/>
      <c r="R21" s="437"/>
      <c r="S21" s="99">
        <v>7</v>
      </c>
      <c r="T21" s="100" t="s">
        <v>83</v>
      </c>
      <c r="U21" s="101">
        <v>11</v>
      </c>
      <c r="V21" s="99">
        <v>2</v>
      </c>
      <c r="W21" s="100" t="s">
        <v>83</v>
      </c>
      <c r="X21" s="101">
        <v>11</v>
      </c>
      <c r="Y21" s="99">
        <v>4</v>
      </c>
      <c r="Z21" s="100" t="s">
        <v>83</v>
      </c>
      <c r="AA21" s="101">
        <v>11</v>
      </c>
      <c r="AB21" s="99"/>
      <c r="AC21" s="100" t="s">
        <v>83</v>
      </c>
      <c r="AD21" s="101"/>
      <c r="AE21" s="99"/>
      <c r="AF21" s="100" t="s">
        <v>83</v>
      </c>
      <c r="AG21" s="101"/>
      <c r="AH21" s="102">
        <f t="shared" si="0"/>
        <v>0</v>
      </c>
      <c r="AI21" s="103" t="s">
        <v>73</v>
      </c>
      <c r="AJ21" s="51">
        <f t="shared" si="1"/>
        <v>3</v>
      </c>
      <c r="AL21" s="91">
        <f t="shared" si="2"/>
        <v>0</v>
      </c>
      <c r="AM21" s="91">
        <f t="shared" si="3"/>
        <v>1</v>
      </c>
      <c r="AN21" s="91">
        <f t="shared" si="4"/>
        <v>0</v>
      </c>
      <c r="AO21" s="91">
        <f t="shared" si="5"/>
        <v>1</v>
      </c>
      <c r="AP21" s="91">
        <f t="shared" si="6"/>
        <v>0</v>
      </c>
      <c r="AQ21" s="91">
        <f t="shared" si="7"/>
        <v>1</v>
      </c>
      <c r="AR21" s="91">
        <f t="shared" si="8"/>
        <v>0</v>
      </c>
      <c r="AS21" s="91">
        <f t="shared" si="9"/>
        <v>0</v>
      </c>
      <c r="AT21" s="91">
        <f t="shared" si="10"/>
        <v>0</v>
      </c>
      <c r="AU21" s="91">
        <f t="shared" si="11"/>
        <v>0</v>
      </c>
      <c r="AV21" s="91">
        <f t="shared" si="12"/>
        <v>0</v>
      </c>
      <c r="AW21" s="91">
        <f t="shared" si="12"/>
        <v>3</v>
      </c>
      <c r="AX21" s="47"/>
    </row>
    <row r="22" spans="1:50" ht="9" customHeight="1" thickBot="1" x14ac:dyDescent="0.35">
      <c r="B22" s="104"/>
      <c r="C22" s="105"/>
      <c r="D22" s="82"/>
      <c r="E22" s="82"/>
      <c r="F22" s="106"/>
      <c r="G22" s="46"/>
      <c r="H22" s="46"/>
      <c r="I22" s="46"/>
      <c r="K22" s="46"/>
      <c r="L22" s="46"/>
      <c r="O22" s="107"/>
      <c r="P22" s="107"/>
      <c r="Q22" s="107"/>
      <c r="S22" s="108"/>
      <c r="T22" s="8"/>
      <c r="U22" s="109"/>
      <c r="V22" s="108"/>
      <c r="W22" s="8"/>
      <c r="X22" s="109"/>
      <c r="Y22" s="108"/>
      <c r="Z22" s="8"/>
      <c r="AA22" s="109"/>
      <c r="AB22" s="108"/>
      <c r="AC22" s="8"/>
      <c r="AD22" s="109"/>
      <c r="AE22" s="108"/>
      <c r="AF22" s="8"/>
      <c r="AG22" s="109"/>
      <c r="AH22" s="110"/>
      <c r="AI22" s="8"/>
      <c r="AJ22" s="111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2.75" customHeight="1" x14ac:dyDescent="0.25">
      <c r="B23" s="329">
        <f>B4+1</f>
        <v>2</v>
      </c>
      <c r="C23" s="331" t="s">
        <v>75</v>
      </c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3"/>
      <c r="P23" s="337">
        <v>1</v>
      </c>
      <c r="Q23" s="338"/>
      <c r="R23" s="339"/>
      <c r="S23" s="343">
        <v>2</v>
      </c>
      <c r="T23" s="338"/>
      <c r="U23" s="339"/>
      <c r="V23" s="343">
        <v>3</v>
      </c>
      <c r="W23" s="338"/>
      <c r="X23" s="339"/>
      <c r="Y23" s="343">
        <v>4</v>
      </c>
      <c r="Z23" s="338"/>
      <c r="AA23" s="345"/>
      <c r="AB23" s="347" t="s">
        <v>76</v>
      </c>
      <c r="AC23" s="348"/>
      <c r="AD23" s="349"/>
      <c r="AE23" s="353" t="s">
        <v>77</v>
      </c>
      <c r="AF23" s="348"/>
      <c r="AG23" s="349"/>
      <c r="AH23" s="353" t="s">
        <v>78</v>
      </c>
      <c r="AI23" s="348"/>
      <c r="AJ23" s="355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3.5" customHeight="1" thickBot="1" x14ac:dyDescent="0.3">
      <c r="B24" s="330"/>
      <c r="C24" s="334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6"/>
      <c r="P24" s="340"/>
      <c r="Q24" s="341"/>
      <c r="R24" s="342"/>
      <c r="S24" s="344"/>
      <c r="T24" s="341"/>
      <c r="U24" s="342"/>
      <c r="V24" s="344"/>
      <c r="W24" s="341"/>
      <c r="X24" s="342"/>
      <c r="Y24" s="344"/>
      <c r="Z24" s="341"/>
      <c r="AA24" s="346"/>
      <c r="AB24" s="350"/>
      <c r="AC24" s="351"/>
      <c r="AD24" s="352"/>
      <c r="AE24" s="354"/>
      <c r="AF24" s="351"/>
      <c r="AG24" s="352"/>
      <c r="AH24" s="354"/>
      <c r="AI24" s="351"/>
      <c r="AJ24" s="356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2" customHeight="1" x14ac:dyDescent="0.25">
      <c r="A25" s="357">
        <v>4</v>
      </c>
      <c r="B25" s="358">
        <v>1</v>
      </c>
      <c r="C25" s="360" t="str">
        <f>IF((A25=""),"",VLOOKUP(A25,[4]Prijave!$C$6:$E$81,2))</f>
        <v>DRLJAČA KAJA</v>
      </c>
      <c r="D25" s="361"/>
      <c r="E25" s="361"/>
      <c r="F25" s="361"/>
      <c r="G25" s="361"/>
      <c r="H25" s="361"/>
      <c r="I25" s="361"/>
      <c r="J25" s="361"/>
      <c r="K25" s="361"/>
      <c r="L25" s="362"/>
      <c r="M25" s="366" t="str">
        <f>IF((A25=""),"","("&amp;UPPER(VLOOKUP(A25,[4]Prijave!$C$6:$E$81,3))&amp;")")</f>
        <v>(B2)</v>
      </c>
      <c r="N25" s="366"/>
      <c r="O25" s="367"/>
      <c r="P25" s="48"/>
      <c r="Q25" s="48"/>
      <c r="R25" s="49"/>
      <c r="S25" s="50">
        <f>IF(AH38&lt;&gt;"",AH38,"")</f>
        <v>3</v>
      </c>
      <c r="T25" s="51" t="s">
        <v>73</v>
      </c>
      <c r="U25" s="52">
        <f>IF(AJ38&lt;&gt;"",AJ38,"")</f>
        <v>0</v>
      </c>
      <c r="V25" s="50">
        <f>IF(AJ40&lt;&gt;"",AJ40,"")</f>
        <v>3</v>
      </c>
      <c r="W25" s="51" t="s">
        <v>73</v>
      </c>
      <c r="X25" s="52">
        <f>IF(AH40&lt;&gt;"",AH40,"")</f>
        <v>0</v>
      </c>
      <c r="Y25" s="50">
        <f>IF(AH35&lt;&gt;"",AH35,"")</f>
        <v>3</v>
      </c>
      <c r="Z25" s="53" t="s">
        <v>73</v>
      </c>
      <c r="AA25" s="54">
        <f>IF(AJ35&lt;&gt;"",AJ35,"")</f>
        <v>0</v>
      </c>
      <c r="AB25" s="370">
        <f>IF(AND(S25="",V25="",Y25=""),"",SUM(S25,V25,Y25))</f>
        <v>9</v>
      </c>
      <c r="AC25" s="372" t="s">
        <v>73</v>
      </c>
      <c r="AD25" s="374">
        <f>IF(AND(U25="",X25="",AA25=""),"",SUM(U25,X25,AA25))</f>
        <v>0</v>
      </c>
      <c r="AE25" s="376">
        <f>IF(SUM(T26,W26,Z26)&gt;0,SUM(T26,W26,Z26),"")</f>
        <v>6</v>
      </c>
      <c r="AF25" s="377"/>
      <c r="AG25" s="378"/>
      <c r="AH25" s="382" t="str">
        <f>IF(AE25&lt;&gt;"",(RANK(AE25,AE25:AG32)&amp;"."),"")</f>
        <v>1.</v>
      </c>
      <c r="AI25" s="382"/>
      <c r="AJ25" s="383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2" customHeight="1" x14ac:dyDescent="0.25">
      <c r="A26" s="357"/>
      <c r="B26" s="359"/>
      <c r="C26" s="363"/>
      <c r="D26" s="364"/>
      <c r="E26" s="364"/>
      <c r="F26" s="364"/>
      <c r="G26" s="364"/>
      <c r="H26" s="364"/>
      <c r="I26" s="364"/>
      <c r="J26" s="364"/>
      <c r="K26" s="364"/>
      <c r="L26" s="365"/>
      <c r="M26" s="368"/>
      <c r="N26" s="368"/>
      <c r="O26" s="369"/>
      <c r="P26" s="55"/>
      <c r="Q26" s="55"/>
      <c r="R26" s="56"/>
      <c r="S26" s="57"/>
      <c r="T26" s="58">
        <f>IF((S25=3),2,IF(U25=3,1,""))</f>
        <v>2</v>
      </c>
      <c r="U26" s="59"/>
      <c r="V26" s="57"/>
      <c r="W26" s="58">
        <f>IF((V25=3),2,IF(X25=3,1,""))</f>
        <v>2</v>
      </c>
      <c r="X26" s="59"/>
      <c r="Y26" s="57"/>
      <c r="Z26" s="58">
        <f>IF((Y25=3),2,IF(AA25=3,1,""))</f>
        <v>2</v>
      </c>
      <c r="AA26" s="60"/>
      <c r="AB26" s="371"/>
      <c r="AC26" s="373"/>
      <c r="AD26" s="375"/>
      <c r="AE26" s="379"/>
      <c r="AF26" s="380"/>
      <c r="AG26" s="381"/>
      <c r="AH26" s="384"/>
      <c r="AI26" s="384"/>
      <c r="AJ26" s="385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2" customHeight="1" x14ac:dyDescent="0.25">
      <c r="A27" s="357">
        <v>5</v>
      </c>
      <c r="B27" s="359">
        <v>2</v>
      </c>
      <c r="C27" s="396" t="str">
        <f>IF((A27=""),"",VLOOKUP(A27,[4]Prijave!$C$6:$E$81,2))</f>
        <v>GRUBAR JULIJA</v>
      </c>
      <c r="D27" s="397"/>
      <c r="E27" s="397"/>
      <c r="F27" s="397"/>
      <c r="G27" s="397"/>
      <c r="H27" s="397"/>
      <c r="I27" s="397"/>
      <c r="J27" s="397"/>
      <c r="K27" s="397"/>
      <c r="L27" s="398"/>
      <c r="M27" s="368" t="str">
        <f>IF((A27=""),"","("&amp;UPPER(VLOOKUP(A27,[4]Prijave!$C$6:$E$81,3))&amp;")")</f>
        <v>(ŠENTJERNEJ)</v>
      </c>
      <c r="N27" s="368"/>
      <c r="O27" s="369"/>
      <c r="P27" s="61">
        <f>IF(AJ38&lt;&gt;"",AJ38,"")</f>
        <v>0</v>
      </c>
      <c r="Q27" s="61" t="s">
        <v>73</v>
      </c>
      <c r="R27" s="62">
        <f>IF(AH38&lt;&gt;"",AH38,"")</f>
        <v>3</v>
      </c>
      <c r="S27" s="63"/>
      <c r="T27" s="64"/>
      <c r="U27" s="65"/>
      <c r="V27" s="66">
        <f>IF(AH36&lt;&gt;"",AH36,"")</f>
        <v>0</v>
      </c>
      <c r="W27" s="61" t="s">
        <v>73</v>
      </c>
      <c r="X27" s="62">
        <f>IF(AJ36&lt;&gt;"",AJ36,"")</f>
        <v>3</v>
      </c>
      <c r="Y27" s="66">
        <f>IF(AH39&lt;&gt;"",AH39,"")</f>
        <v>0</v>
      </c>
      <c r="Z27" s="61" t="s">
        <v>73</v>
      </c>
      <c r="AA27" s="67">
        <f>IF(AJ39&lt;&gt;"",AJ39,"")</f>
        <v>3</v>
      </c>
      <c r="AB27" s="399">
        <f>IF(AND(P27="",V27="",Y27=""),"",SUM(P27,V27,Y27))</f>
        <v>0</v>
      </c>
      <c r="AC27" s="400" t="s">
        <v>73</v>
      </c>
      <c r="AD27" s="386">
        <f>IF(AND(R27="",X27="",AA27=""),"",SUM(R27,X27,AA27))</f>
        <v>9</v>
      </c>
      <c r="AE27" s="387">
        <f>IF(SUM(Q28,W28,Z28)&gt;0,SUM(Q28,W28,Z28),"")</f>
        <v>3</v>
      </c>
      <c r="AF27" s="388"/>
      <c r="AG27" s="389"/>
      <c r="AH27" s="390" t="str">
        <f>IF(AE27&lt;&gt;"",(RANK(AE27,AE25:AG32)&amp;"."),"")</f>
        <v>4.</v>
      </c>
      <c r="AI27" s="391"/>
      <c r="AJ27" s="392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2" customHeight="1" x14ac:dyDescent="0.25">
      <c r="A28" s="357"/>
      <c r="B28" s="359"/>
      <c r="C28" s="363"/>
      <c r="D28" s="364"/>
      <c r="E28" s="364"/>
      <c r="F28" s="364"/>
      <c r="G28" s="364"/>
      <c r="H28" s="364"/>
      <c r="I28" s="364"/>
      <c r="J28" s="364"/>
      <c r="K28" s="364"/>
      <c r="L28" s="365"/>
      <c r="M28" s="368"/>
      <c r="N28" s="368"/>
      <c r="O28" s="369"/>
      <c r="P28" s="68"/>
      <c r="Q28" s="58">
        <f>IF((P27=3),2,IF(R27=3,1,""))</f>
        <v>1</v>
      </c>
      <c r="R28" s="59"/>
      <c r="S28" s="69"/>
      <c r="T28" s="55"/>
      <c r="U28" s="56"/>
      <c r="V28" s="57"/>
      <c r="W28" s="58">
        <f>IF((V27=3),2,IF(X27=3,1,""))</f>
        <v>1</v>
      </c>
      <c r="X28" s="59"/>
      <c r="Y28" s="57"/>
      <c r="Z28" s="58">
        <f>IF((Y27=3),2,IF(AA27=3,1,""))</f>
        <v>1</v>
      </c>
      <c r="AA28" s="60"/>
      <c r="AB28" s="371"/>
      <c r="AC28" s="373"/>
      <c r="AD28" s="375"/>
      <c r="AE28" s="379"/>
      <c r="AF28" s="380"/>
      <c r="AG28" s="381"/>
      <c r="AH28" s="393"/>
      <c r="AI28" s="394"/>
      <c r="AJ28" s="395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2" customHeight="1" x14ac:dyDescent="0.25">
      <c r="A29" s="357">
        <v>6</v>
      </c>
      <c r="B29" s="359">
        <v>3</v>
      </c>
      <c r="C29" s="396" t="str">
        <f>IF((A29=""),"",VLOOKUP(A29,[4]Prijave!$C$6:$E$81,2))</f>
        <v>KRHLIKAR LANA</v>
      </c>
      <c r="D29" s="397"/>
      <c r="E29" s="397"/>
      <c r="F29" s="397"/>
      <c r="G29" s="397"/>
      <c r="H29" s="397"/>
      <c r="I29" s="397"/>
      <c r="J29" s="397"/>
      <c r="K29" s="397"/>
      <c r="L29" s="398"/>
      <c r="M29" s="368" t="str">
        <f>IF((A29=""),"","("&amp;UPPER(VLOOKUP(A29,[4]Prijave!$C$6:$E$81,3))&amp;")")</f>
        <v>(VES)</v>
      </c>
      <c r="N29" s="368"/>
      <c r="O29" s="369"/>
      <c r="P29" s="61">
        <f>IF(AH40&lt;&gt;"",AH40,"")</f>
        <v>0</v>
      </c>
      <c r="Q29" s="61" t="s">
        <v>73</v>
      </c>
      <c r="R29" s="62">
        <f>IF(AJ40&lt;&gt;"",AJ40,"")</f>
        <v>3</v>
      </c>
      <c r="S29" s="66">
        <f>IF(AJ36&lt;&gt;"",AJ36,"")</f>
        <v>3</v>
      </c>
      <c r="T29" s="61" t="s">
        <v>73</v>
      </c>
      <c r="U29" s="62">
        <f>IF(AH36&lt;&gt;"",AH36,"")</f>
        <v>0</v>
      </c>
      <c r="V29" s="63"/>
      <c r="W29" s="64"/>
      <c r="X29" s="65"/>
      <c r="Y29" s="66">
        <f>IF(AJ37&lt;&gt;"",AJ37,"")</f>
        <v>3</v>
      </c>
      <c r="Z29" s="61" t="s">
        <v>73</v>
      </c>
      <c r="AA29" s="67">
        <f>IF(AH37&lt;&gt;"",AH37,"")</f>
        <v>2</v>
      </c>
      <c r="AB29" s="399">
        <f>IF(AND(P29="",S29="",Y29=""),"",SUM(P29,S29,Y29))</f>
        <v>6</v>
      </c>
      <c r="AC29" s="400" t="s">
        <v>73</v>
      </c>
      <c r="AD29" s="386">
        <f>IF(AND(R29="",U29="",AA29=""),"",SUM(R29,U29,AA29))</f>
        <v>5</v>
      </c>
      <c r="AE29" s="387">
        <f>IF(SUM(Q30,T30,Z30)&gt;0,SUM(Q30,T30,Z30),"")</f>
        <v>5</v>
      </c>
      <c r="AF29" s="388"/>
      <c r="AG29" s="389"/>
      <c r="AH29" s="390" t="str">
        <f>IF(AE29&lt;&gt;"",(RANK(AE29,AE25:AG32)&amp;"."),"")</f>
        <v>2.</v>
      </c>
      <c r="AI29" s="391"/>
      <c r="AJ29" s="392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2" customHeight="1" x14ac:dyDescent="0.25">
      <c r="A30" s="357"/>
      <c r="B30" s="359"/>
      <c r="C30" s="363"/>
      <c r="D30" s="364"/>
      <c r="E30" s="364"/>
      <c r="F30" s="364"/>
      <c r="G30" s="364"/>
      <c r="H30" s="364"/>
      <c r="I30" s="364"/>
      <c r="J30" s="364"/>
      <c r="K30" s="364"/>
      <c r="L30" s="365"/>
      <c r="M30" s="368"/>
      <c r="N30" s="368"/>
      <c r="O30" s="369"/>
      <c r="P30" s="68"/>
      <c r="Q30" s="58">
        <f>IF((P29=3),2,IF(R29=3,1,""))</f>
        <v>1</v>
      </c>
      <c r="R30" s="59"/>
      <c r="S30" s="57"/>
      <c r="T30" s="58">
        <f>IF((S29=3),2,IF(U29=3,1,""))</f>
        <v>2</v>
      </c>
      <c r="U30" s="59"/>
      <c r="V30" s="69"/>
      <c r="W30" s="55"/>
      <c r="X30" s="56"/>
      <c r="Y30" s="57"/>
      <c r="Z30" s="58">
        <f>IF((Y29=3),2,IF(AA29=3,1,""))</f>
        <v>2</v>
      </c>
      <c r="AA30" s="60"/>
      <c r="AB30" s="371"/>
      <c r="AC30" s="373"/>
      <c r="AD30" s="375"/>
      <c r="AE30" s="379"/>
      <c r="AF30" s="380"/>
      <c r="AG30" s="381"/>
      <c r="AH30" s="393"/>
      <c r="AI30" s="394"/>
      <c r="AJ30" s="395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2" customHeight="1" x14ac:dyDescent="0.25">
      <c r="A31" s="357">
        <v>7</v>
      </c>
      <c r="B31" s="359">
        <v>4</v>
      </c>
      <c r="C31" s="396" t="str">
        <f>IF((A31=""),"",VLOOKUP(A31,[4]Prijave!$C$6:$E$81,2))</f>
        <v>LONČAR VIDA</v>
      </c>
      <c r="D31" s="397"/>
      <c r="E31" s="397"/>
      <c r="F31" s="397"/>
      <c r="G31" s="397"/>
      <c r="H31" s="397"/>
      <c r="I31" s="397"/>
      <c r="J31" s="397"/>
      <c r="K31" s="397"/>
      <c r="L31" s="398"/>
      <c r="M31" s="368" t="str">
        <f>IF((A31=""),"","("&amp;UPPER(VLOOKUP(A31,[4]Prijave!$C$6:$E$81,3))&amp;")")</f>
        <v>(LOG)</v>
      </c>
      <c r="N31" s="368"/>
      <c r="O31" s="369"/>
      <c r="P31" s="61">
        <f>IF(AJ35&lt;&gt;"",AJ35,"")</f>
        <v>0</v>
      </c>
      <c r="Q31" s="61" t="s">
        <v>73</v>
      </c>
      <c r="R31" s="62">
        <f>IF(AH35&lt;&gt;"",AH35,"")</f>
        <v>3</v>
      </c>
      <c r="S31" s="66">
        <f>IF(AJ39&lt;&gt;"",AJ39,"")</f>
        <v>3</v>
      </c>
      <c r="T31" s="61" t="s">
        <v>73</v>
      </c>
      <c r="U31" s="62">
        <f>IF(AH39&lt;&gt;"",AH39,"")</f>
        <v>0</v>
      </c>
      <c r="V31" s="66">
        <f>IF(AH37&lt;&gt;"",AH37,"")</f>
        <v>2</v>
      </c>
      <c r="W31" s="61" t="s">
        <v>73</v>
      </c>
      <c r="X31" s="62">
        <f>IF(AJ37&lt;&gt;"",AJ37,"")</f>
        <v>3</v>
      </c>
      <c r="Y31" s="63"/>
      <c r="Z31" s="64"/>
      <c r="AA31" s="70"/>
      <c r="AB31" s="399">
        <f>IF(AND(P31="",S31="",V31=""),"",SUM(P31,S31,V31))</f>
        <v>5</v>
      </c>
      <c r="AC31" s="400" t="s">
        <v>73</v>
      </c>
      <c r="AD31" s="386">
        <f>IF(AND(R31="",U31="",X31=""),"",SUM(R31,U31,X31))</f>
        <v>6</v>
      </c>
      <c r="AE31" s="387">
        <f>IF(SUM(Q32,T32,W32)&gt;0,SUM(Q32,T32,W32),"")</f>
        <v>4</v>
      </c>
      <c r="AF31" s="388"/>
      <c r="AG31" s="389"/>
      <c r="AH31" s="384" t="str">
        <f>IF(AE31&lt;&gt;"",(RANK(AE31,AE25:AG32)&amp;"."),"")</f>
        <v>3.</v>
      </c>
      <c r="AI31" s="384"/>
      <c r="AJ31" s="385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3.5" customHeight="1" thickBot="1" x14ac:dyDescent="0.3">
      <c r="A32" s="357"/>
      <c r="B32" s="438"/>
      <c r="C32" s="439"/>
      <c r="D32" s="440"/>
      <c r="E32" s="440"/>
      <c r="F32" s="440"/>
      <c r="G32" s="440"/>
      <c r="H32" s="440"/>
      <c r="I32" s="440"/>
      <c r="J32" s="440"/>
      <c r="K32" s="440"/>
      <c r="L32" s="441"/>
      <c r="M32" s="442"/>
      <c r="N32" s="442"/>
      <c r="O32" s="443"/>
      <c r="P32" s="71"/>
      <c r="Q32" s="72">
        <f>IF((P31=3),2,IF(R31=3,1,""))</f>
        <v>1</v>
      </c>
      <c r="R32" s="73"/>
      <c r="S32" s="74"/>
      <c r="T32" s="72">
        <f>IF((S31=3),2,IF(U31=3,1,""))</f>
        <v>2</v>
      </c>
      <c r="U32" s="73"/>
      <c r="V32" s="74"/>
      <c r="W32" s="72">
        <f>IF((V31=3),2,IF(X31=3,1,""))</f>
        <v>1</v>
      </c>
      <c r="X32" s="73"/>
      <c r="Y32" s="75"/>
      <c r="Z32" s="76"/>
      <c r="AA32" s="77"/>
      <c r="AB32" s="444"/>
      <c r="AC32" s="445"/>
      <c r="AD32" s="446"/>
      <c r="AE32" s="447"/>
      <c r="AF32" s="448"/>
      <c r="AG32" s="449"/>
      <c r="AH32" s="450"/>
      <c r="AI32" s="450"/>
      <c r="AJ32" s="451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6" customHeight="1" x14ac:dyDescent="0.3">
      <c r="AH33" s="42" t="s">
        <v>79</v>
      </c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2.75" customHeight="1" x14ac:dyDescent="0.3">
      <c r="B34" s="78"/>
      <c r="C34" s="79"/>
      <c r="D34" s="80"/>
      <c r="E34" s="80"/>
      <c r="F34" s="80"/>
      <c r="G34" s="80"/>
      <c r="H34" s="80"/>
      <c r="I34" s="80"/>
      <c r="J34" s="429"/>
      <c r="K34" s="429"/>
      <c r="L34" s="429"/>
      <c r="M34" s="429"/>
      <c r="N34" s="429"/>
      <c r="O34" s="429"/>
      <c r="P34" s="429"/>
      <c r="Q34" s="429"/>
      <c r="R34" s="429"/>
      <c r="S34" s="430">
        <v>1</v>
      </c>
      <c r="T34" s="430"/>
      <c r="U34" s="430"/>
      <c r="V34" s="430">
        <v>2</v>
      </c>
      <c r="W34" s="430"/>
      <c r="X34" s="430"/>
      <c r="Y34" s="430">
        <v>3</v>
      </c>
      <c r="Z34" s="430"/>
      <c r="AA34" s="430"/>
      <c r="AB34" s="430">
        <v>4</v>
      </c>
      <c r="AC34" s="430"/>
      <c r="AD34" s="430"/>
      <c r="AE34" s="430">
        <v>5</v>
      </c>
      <c r="AF34" s="430"/>
      <c r="AG34" s="431"/>
      <c r="AH34" s="432" t="s">
        <v>80</v>
      </c>
      <c r="AI34" s="429"/>
      <c r="AJ34" s="429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9" customHeight="1" x14ac:dyDescent="0.25">
      <c r="B35" s="435" t="s">
        <v>81</v>
      </c>
      <c r="C35" s="435"/>
      <c r="D35" s="82"/>
      <c r="E35" s="83" t="s">
        <v>82</v>
      </c>
      <c r="F35" s="433" t="str">
        <f>C25</f>
        <v>DRLJAČA KAJA</v>
      </c>
      <c r="G35" s="433"/>
      <c r="H35" s="433"/>
      <c r="I35" s="433"/>
      <c r="J35" s="433"/>
      <c r="K35" s="433"/>
      <c r="L35" s="84" t="s">
        <v>83</v>
      </c>
      <c r="M35" s="433" t="str">
        <f>C31</f>
        <v>LONČAR VIDA</v>
      </c>
      <c r="N35" s="433"/>
      <c r="O35" s="433"/>
      <c r="P35" s="433"/>
      <c r="Q35" s="433"/>
      <c r="R35" s="434"/>
      <c r="S35" s="85">
        <v>11</v>
      </c>
      <c r="T35" s="86" t="s">
        <v>83</v>
      </c>
      <c r="U35" s="87">
        <v>4</v>
      </c>
      <c r="V35" s="85">
        <v>11</v>
      </c>
      <c r="W35" s="86" t="s">
        <v>83</v>
      </c>
      <c r="X35" s="87">
        <v>3</v>
      </c>
      <c r="Y35" s="85">
        <v>11</v>
      </c>
      <c r="Z35" s="86" t="s">
        <v>83</v>
      </c>
      <c r="AA35" s="87">
        <v>9</v>
      </c>
      <c r="AB35" s="85"/>
      <c r="AC35" s="86" t="s">
        <v>83</v>
      </c>
      <c r="AD35" s="87"/>
      <c r="AE35" s="85"/>
      <c r="AF35" s="86" t="s">
        <v>83</v>
      </c>
      <c r="AG35" s="87"/>
      <c r="AH35" s="88">
        <f t="shared" ref="AH35:AH40" si="13">IF(AND(AV35=0,AW35=0),"",AV35)</f>
        <v>3</v>
      </c>
      <c r="AI35" s="89" t="s">
        <v>73</v>
      </c>
      <c r="AJ35" s="90">
        <f t="shared" ref="AJ35:AJ40" si="14">IF(AND(AV35=0,AW35=0),"",AW35)</f>
        <v>0</v>
      </c>
      <c r="AL35" s="91">
        <f t="shared" ref="AL35:AL40" si="15">IF(S35&gt;U35,1,0)</f>
        <v>1</v>
      </c>
      <c r="AM35" s="91">
        <f t="shared" ref="AM35:AM40" si="16">IF(U35&gt;S35,1,0)</f>
        <v>0</v>
      </c>
      <c r="AN35" s="91">
        <f t="shared" ref="AN35:AN40" si="17">IF(V35&gt;X35,1,0)</f>
        <v>1</v>
      </c>
      <c r="AO35" s="91">
        <f t="shared" ref="AO35:AO40" si="18">IF(X35&gt;V35,1,0)</f>
        <v>0</v>
      </c>
      <c r="AP35" s="91">
        <f t="shared" ref="AP35:AP40" si="19">IF(Y35&gt;AA35,1,0)</f>
        <v>1</v>
      </c>
      <c r="AQ35" s="91">
        <f t="shared" ref="AQ35:AQ40" si="20">IF(AA35&gt;Y35,1,0)</f>
        <v>0</v>
      </c>
      <c r="AR35" s="91">
        <f t="shared" ref="AR35:AR40" si="21">IF(AB35&gt;AD35,1,0)</f>
        <v>0</v>
      </c>
      <c r="AS35" s="91">
        <f t="shared" ref="AS35:AS40" si="22">IF(AD35&gt;AB35,1,0)</f>
        <v>0</v>
      </c>
      <c r="AT35" s="91">
        <f t="shared" ref="AT35:AT40" si="23">IF(AE35&gt;AG35,1,0)</f>
        <v>0</v>
      </c>
      <c r="AU35" s="91">
        <f t="shared" ref="AU35:AU40" si="24">IF(AG35&gt;AE35,1,0)</f>
        <v>0</v>
      </c>
      <c r="AV35" s="91">
        <f t="shared" ref="AV35:AW40" si="25">AL35+AN35+AP35+AR35+AT35</f>
        <v>3</v>
      </c>
      <c r="AW35" s="91">
        <f t="shared" si="25"/>
        <v>0</v>
      </c>
      <c r="AX35" s="47"/>
    </row>
    <row r="36" spans="1:50" ht="19" customHeight="1" x14ac:dyDescent="0.25">
      <c r="B36" s="92"/>
      <c r="C36" s="93"/>
      <c r="E36" s="83" t="s">
        <v>84</v>
      </c>
      <c r="F36" s="433" t="str">
        <f>C27</f>
        <v>GRUBAR JULIJA</v>
      </c>
      <c r="G36" s="433"/>
      <c r="H36" s="433"/>
      <c r="I36" s="433"/>
      <c r="J36" s="433"/>
      <c r="K36" s="433"/>
      <c r="L36" s="84" t="s">
        <v>83</v>
      </c>
      <c r="M36" s="433" t="str">
        <f>C29</f>
        <v>KRHLIKAR LANA</v>
      </c>
      <c r="N36" s="433"/>
      <c r="O36" s="433"/>
      <c r="P36" s="433"/>
      <c r="Q36" s="433"/>
      <c r="R36" s="434"/>
      <c r="S36" s="85">
        <v>6</v>
      </c>
      <c r="T36" s="86" t="s">
        <v>83</v>
      </c>
      <c r="U36" s="87">
        <v>11</v>
      </c>
      <c r="V36" s="85">
        <v>4</v>
      </c>
      <c r="W36" s="86" t="s">
        <v>83</v>
      </c>
      <c r="X36" s="87">
        <v>11</v>
      </c>
      <c r="Y36" s="85">
        <v>5</v>
      </c>
      <c r="Z36" s="86" t="s">
        <v>83</v>
      </c>
      <c r="AA36" s="87">
        <v>11</v>
      </c>
      <c r="AB36" s="85"/>
      <c r="AC36" s="86" t="s">
        <v>83</v>
      </c>
      <c r="AD36" s="87"/>
      <c r="AE36" s="85"/>
      <c r="AF36" s="86" t="s">
        <v>83</v>
      </c>
      <c r="AG36" s="87"/>
      <c r="AH36" s="88">
        <f t="shared" si="13"/>
        <v>0</v>
      </c>
      <c r="AI36" s="89" t="s">
        <v>73</v>
      </c>
      <c r="AJ36" s="90">
        <f t="shared" si="14"/>
        <v>3</v>
      </c>
      <c r="AL36" s="91">
        <f t="shared" si="15"/>
        <v>0</v>
      </c>
      <c r="AM36" s="91">
        <f t="shared" si="16"/>
        <v>1</v>
      </c>
      <c r="AN36" s="91">
        <f t="shared" si="17"/>
        <v>0</v>
      </c>
      <c r="AO36" s="91">
        <f t="shared" si="18"/>
        <v>1</v>
      </c>
      <c r="AP36" s="91">
        <f t="shared" si="19"/>
        <v>0</v>
      </c>
      <c r="AQ36" s="91">
        <f t="shared" si="20"/>
        <v>1</v>
      </c>
      <c r="AR36" s="91">
        <f t="shared" si="21"/>
        <v>0</v>
      </c>
      <c r="AS36" s="91">
        <f t="shared" si="22"/>
        <v>0</v>
      </c>
      <c r="AT36" s="91">
        <f t="shared" si="23"/>
        <v>0</v>
      </c>
      <c r="AU36" s="91">
        <f t="shared" si="24"/>
        <v>0</v>
      </c>
      <c r="AV36" s="91">
        <f t="shared" si="25"/>
        <v>0</v>
      </c>
      <c r="AW36" s="91">
        <f t="shared" si="25"/>
        <v>3</v>
      </c>
      <c r="AX36" s="47"/>
    </row>
    <row r="37" spans="1:50" ht="19" customHeight="1" x14ac:dyDescent="0.25">
      <c r="B37" s="435" t="s">
        <v>85</v>
      </c>
      <c r="C37" s="435"/>
      <c r="D37" s="82"/>
      <c r="E37" s="83" t="s">
        <v>86</v>
      </c>
      <c r="F37" s="433" t="str">
        <f>C31</f>
        <v>LONČAR VIDA</v>
      </c>
      <c r="G37" s="433"/>
      <c r="H37" s="433"/>
      <c r="I37" s="433"/>
      <c r="J37" s="433"/>
      <c r="K37" s="433"/>
      <c r="L37" s="84" t="s">
        <v>83</v>
      </c>
      <c r="M37" s="433" t="str">
        <f>C29</f>
        <v>KRHLIKAR LANA</v>
      </c>
      <c r="N37" s="433"/>
      <c r="O37" s="433"/>
      <c r="P37" s="433"/>
      <c r="Q37" s="433"/>
      <c r="R37" s="434"/>
      <c r="S37" s="85">
        <v>11</v>
      </c>
      <c r="T37" s="86" t="s">
        <v>83</v>
      </c>
      <c r="U37" s="87">
        <v>4</v>
      </c>
      <c r="V37" s="85">
        <v>8</v>
      </c>
      <c r="W37" s="86" t="s">
        <v>83</v>
      </c>
      <c r="X37" s="87">
        <v>11</v>
      </c>
      <c r="Y37" s="85">
        <v>11</v>
      </c>
      <c r="Z37" s="86" t="s">
        <v>83</v>
      </c>
      <c r="AA37" s="87">
        <v>13</v>
      </c>
      <c r="AB37" s="85">
        <v>11</v>
      </c>
      <c r="AC37" s="86" t="s">
        <v>83</v>
      </c>
      <c r="AD37" s="87">
        <v>6</v>
      </c>
      <c r="AE37" s="85">
        <v>10</v>
      </c>
      <c r="AF37" s="86" t="s">
        <v>83</v>
      </c>
      <c r="AG37" s="87">
        <v>12</v>
      </c>
      <c r="AH37" s="88">
        <f t="shared" si="13"/>
        <v>2</v>
      </c>
      <c r="AI37" s="89" t="s">
        <v>73</v>
      </c>
      <c r="AJ37" s="90">
        <f t="shared" si="14"/>
        <v>3</v>
      </c>
      <c r="AL37" s="91">
        <f t="shared" si="15"/>
        <v>1</v>
      </c>
      <c r="AM37" s="91">
        <f t="shared" si="16"/>
        <v>0</v>
      </c>
      <c r="AN37" s="91">
        <f t="shared" si="17"/>
        <v>0</v>
      </c>
      <c r="AO37" s="91">
        <f t="shared" si="18"/>
        <v>1</v>
      </c>
      <c r="AP37" s="91">
        <f t="shared" si="19"/>
        <v>0</v>
      </c>
      <c r="AQ37" s="91">
        <f t="shared" si="20"/>
        <v>1</v>
      </c>
      <c r="AR37" s="91">
        <f t="shared" si="21"/>
        <v>1</v>
      </c>
      <c r="AS37" s="91">
        <f t="shared" si="22"/>
        <v>0</v>
      </c>
      <c r="AT37" s="91">
        <f t="shared" si="23"/>
        <v>0</v>
      </c>
      <c r="AU37" s="91">
        <f t="shared" si="24"/>
        <v>1</v>
      </c>
      <c r="AV37" s="91">
        <f t="shared" si="25"/>
        <v>2</v>
      </c>
      <c r="AW37" s="91">
        <f t="shared" si="25"/>
        <v>3</v>
      </c>
      <c r="AX37" s="47"/>
    </row>
    <row r="38" spans="1:50" ht="19" customHeight="1" x14ac:dyDescent="0.25">
      <c r="B38" s="94"/>
      <c r="C38" s="95"/>
      <c r="D38" s="82"/>
      <c r="E38" s="83" t="s">
        <v>87</v>
      </c>
      <c r="F38" s="433" t="str">
        <f>C25</f>
        <v>DRLJAČA KAJA</v>
      </c>
      <c r="G38" s="433"/>
      <c r="H38" s="433"/>
      <c r="I38" s="433"/>
      <c r="J38" s="433"/>
      <c r="K38" s="433"/>
      <c r="L38" s="84" t="s">
        <v>83</v>
      </c>
      <c r="M38" s="433" t="str">
        <f>C27</f>
        <v>GRUBAR JULIJA</v>
      </c>
      <c r="N38" s="433"/>
      <c r="O38" s="433"/>
      <c r="P38" s="433"/>
      <c r="Q38" s="433"/>
      <c r="R38" s="434"/>
      <c r="S38" s="85">
        <v>11</v>
      </c>
      <c r="T38" s="86" t="s">
        <v>83</v>
      </c>
      <c r="U38" s="87">
        <v>8</v>
      </c>
      <c r="V38" s="85">
        <v>11</v>
      </c>
      <c r="W38" s="86" t="s">
        <v>83</v>
      </c>
      <c r="X38" s="87">
        <v>5</v>
      </c>
      <c r="Y38" s="85">
        <v>11</v>
      </c>
      <c r="Z38" s="86" t="s">
        <v>83</v>
      </c>
      <c r="AA38" s="87">
        <v>4</v>
      </c>
      <c r="AB38" s="85"/>
      <c r="AC38" s="86" t="s">
        <v>83</v>
      </c>
      <c r="AD38" s="87"/>
      <c r="AE38" s="85"/>
      <c r="AF38" s="86" t="s">
        <v>83</v>
      </c>
      <c r="AG38" s="87"/>
      <c r="AH38" s="88">
        <f t="shared" si="13"/>
        <v>3</v>
      </c>
      <c r="AI38" s="96" t="s">
        <v>73</v>
      </c>
      <c r="AJ38" s="90">
        <f t="shared" si="14"/>
        <v>0</v>
      </c>
      <c r="AL38" s="91">
        <f t="shared" si="15"/>
        <v>1</v>
      </c>
      <c r="AM38" s="91">
        <f t="shared" si="16"/>
        <v>0</v>
      </c>
      <c r="AN38" s="91">
        <f t="shared" si="17"/>
        <v>1</v>
      </c>
      <c r="AO38" s="91">
        <f t="shared" si="18"/>
        <v>0</v>
      </c>
      <c r="AP38" s="91">
        <f t="shared" si="19"/>
        <v>1</v>
      </c>
      <c r="AQ38" s="91">
        <f t="shared" si="20"/>
        <v>0</v>
      </c>
      <c r="AR38" s="91">
        <f t="shared" si="21"/>
        <v>0</v>
      </c>
      <c r="AS38" s="91">
        <f t="shared" si="22"/>
        <v>0</v>
      </c>
      <c r="AT38" s="91">
        <f t="shared" si="23"/>
        <v>0</v>
      </c>
      <c r="AU38" s="91">
        <f t="shared" si="24"/>
        <v>0</v>
      </c>
      <c r="AV38" s="91">
        <f t="shared" si="25"/>
        <v>3</v>
      </c>
      <c r="AW38" s="91">
        <f t="shared" si="25"/>
        <v>0</v>
      </c>
      <c r="AX38" s="47"/>
    </row>
    <row r="39" spans="1:50" ht="19" customHeight="1" x14ac:dyDescent="0.25">
      <c r="B39" s="435" t="s">
        <v>88</v>
      </c>
      <c r="C39" s="435"/>
      <c r="D39" s="82"/>
      <c r="E39" s="83" t="s">
        <v>89</v>
      </c>
      <c r="F39" s="433" t="str">
        <f>C27</f>
        <v>GRUBAR JULIJA</v>
      </c>
      <c r="G39" s="433"/>
      <c r="H39" s="433"/>
      <c r="I39" s="433"/>
      <c r="J39" s="433"/>
      <c r="K39" s="433"/>
      <c r="L39" s="84" t="s">
        <v>83</v>
      </c>
      <c r="M39" s="433" t="str">
        <f>C31</f>
        <v>LONČAR VIDA</v>
      </c>
      <c r="N39" s="433"/>
      <c r="O39" s="433"/>
      <c r="P39" s="433"/>
      <c r="Q39" s="433"/>
      <c r="R39" s="434"/>
      <c r="S39" s="85">
        <v>13</v>
      </c>
      <c r="T39" s="86" t="s">
        <v>83</v>
      </c>
      <c r="U39" s="87">
        <v>15</v>
      </c>
      <c r="V39" s="85">
        <v>8</v>
      </c>
      <c r="W39" s="86" t="s">
        <v>83</v>
      </c>
      <c r="X39" s="87">
        <v>11</v>
      </c>
      <c r="Y39" s="85">
        <v>4</v>
      </c>
      <c r="Z39" s="86" t="s">
        <v>83</v>
      </c>
      <c r="AA39" s="87">
        <v>11</v>
      </c>
      <c r="AB39" s="85"/>
      <c r="AC39" s="86" t="s">
        <v>83</v>
      </c>
      <c r="AD39" s="87"/>
      <c r="AE39" s="85"/>
      <c r="AF39" s="86" t="s">
        <v>83</v>
      </c>
      <c r="AG39" s="87"/>
      <c r="AH39" s="88">
        <f t="shared" si="13"/>
        <v>0</v>
      </c>
      <c r="AI39" s="89" t="s">
        <v>73</v>
      </c>
      <c r="AJ39" s="90">
        <f t="shared" si="14"/>
        <v>3</v>
      </c>
      <c r="AL39" s="91">
        <f t="shared" si="15"/>
        <v>0</v>
      </c>
      <c r="AM39" s="91">
        <f t="shared" si="16"/>
        <v>1</v>
      </c>
      <c r="AN39" s="91">
        <f t="shared" si="17"/>
        <v>0</v>
      </c>
      <c r="AO39" s="91">
        <f t="shared" si="18"/>
        <v>1</v>
      </c>
      <c r="AP39" s="91">
        <f t="shared" si="19"/>
        <v>0</v>
      </c>
      <c r="AQ39" s="91">
        <f t="shared" si="20"/>
        <v>1</v>
      </c>
      <c r="AR39" s="91">
        <f t="shared" si="21"/>
        <v>0</v>
      </c>
      <c r="AS39" s="91">
        <f t="shared" si="22"/>
        <v>0</v>
      </c>
      <c r="AT39" s="91">
        <f t="shared" si="23"/>
        <v>0</v>
      </c>
      <c r="AU39" s="91">
        <f t="shared" si="24"/>
        <v>0</v>
      </c>
      <c r="AV39" s="91">
        <f t="shared" si="25"/>
        <v>0</v>
      </c>
      <c r="AW39" s="91">
        <f t="shared" si="25"/>
        <v>3</v>
      </c>
      <c r="AX39" s="47"/>
    </row>
    <row r="40" spans="1:50" ht="19" customHeight="1" x14ac:dyDescent="0.25">
      <c r="B40" s="94"/>
      <c r="C40" s="95"/>
      <c r="D40" s="82"/>
      <c r="E40" s="97" t="s">
        <v>90</v>
      </c>
      <c r="F40" s="436" t="str">
        <f>C29</f>
        <v>KRHLIKAR LANA</v>
      </c>
      <c r="G40" s="436"/>
      <c r="H40" s="436"/>
      <c r="I40" s="436"/>
      <c r="J40" s="436"/>
      <c r="K40" s="436"/>
      <c r="L40" s="98" t="s">
        <v>83</v>
      </c>
      <c r="M40" s="436" t="str">
        <f>C25</f>
        <v>DRLJAČA KAJA</v>
      </c>
      <c r="N40" s="436"/>
      <c r="O40" s="436"/>
      <c r="P40" s="436"/>
      <c r="Q40" s="436"/>
      <c r="R40" s="437"/>
      <c r="S40" s="99">
        <v>3</v>
      </c>
      <c r="T40" s="100" t="s">
        <v>83</v>
      </c>
      <c r="U40" s="101">
        <v>11</v>
      </c>
      <c r="V40" s="99">
        <v>5</v>
      </c>
      <c r="W40" s="100" t="s">
        <v>83</v>
      </c>
      <c r="X40" s="101">
        <v>11</v>
      </c>
      <c r="Y40" s="99">
        <v>7</v>
      </c>
      <c r="Z40" s="100" t="s">
        <v>83</v>
      </c>
      <c r="AA40" s="101">
        <v>11</v>
      </c>
      <c r="AB40" s="99"/>
      <c r="AC40" s="100" t="s">
        <v>83</v>
      </c>
      <c r="AD40" s="101"/>
      <c r="AE40" s="99"/>
      <c r="AF40" s="100" t="s">
        <v>83</v>
      </c>
      <c r="AG40" s="101"/>
      <c r="AH40" s="102">
        <f t="shared" si="13"/>
        <v>0</v>
      </c>
      <c r="AI40" s="103" t="s">
        <v>73</v>
      </c>
      <c r="AJ40" s="51">
        <f t="shared" si="14"/>
        <v>3</v>
      </c>
      <c r="AL40" s="91">
        <f t="shared" si="15"/>
        <v>0</v>
      </c>
      <c r="AM40" s="91">
        <f t="shared" si="16"/>
        <v>1</v>
      </c>
      <c r="AN40" s="91">
        <f t="shared" si="17"/>
        <v>0</v>
      </c>
      <c r="AO40" s="91">
        <f t="shared" si="18"/>
        <v>1</v>
      </c>
      <c r="AP40" s="91">
        <f t="shared" si="19"/>
        <v>0</v>
      </c>
      <c r="AQ40" s="91">
        <f t="shared" si="20"/>
        <v>1</v>
      </c>
      <c r="AR40" s="91">
        <f t="shared" si="21"/>
        <v>0</v>
      </c>
      <c r="AS40" s="91">
        <f t="shared" si="22"/>
        <v>0</v>
      </c>
      <c r="AT40" s="91">
        <f t="shared" si="23"/>
        <v>0</v>
      </c>
      <c r="AU40" s="91">
        <f t="shared" si="24"/>
        <v>0</v>
      </c>
      <c r="AV40" s="91">
        <f t="shared" si="25"/>
        <v>0</v>
      </c>
      <c r="AW40" s="91">
        <f t="shared" si="25"/>
        <v>3</v>
      </c>
      <c r="AX40" s="47"/>
    </row>
    <row r="41" spans="1:50" ht="9" customHeight="1" thickBot="1" x14ac:dyDescent="0.35">
      <c r="B41" s="104"/>
      <c r="C41" s="105"/>
      <c r="D41" s="82"/>
      <c r="E41" s="82"/>
      <c r="F41" s="106"/>
      <c r="G41" s="46"/>
      <c r="H41" s="46"/>
      <c r="I41" s="46"/>
      <c r="K41" s="46"/>
      <c r="L41" s="46"/>
      <c r="O41" s="107"/>
      <c r="P41" s="107"/>
      <c r="Q41" s="107"/>
      <c r="S41" s="108"/>
      <c r="T41" s="8"/>
      <c r="U41" s="109"/>
      <c r="V41" s="108"/>
      <c r="W41" s="8"/>
      <c r="X41" s="109"/>
      <c r="Y41" s="108"/>
      <c r="Z41" s="8"/>
      <c r="AA41" s="109"/>
      <c r="AB41" s="108"/>
      <c r="AC41" s="8"/>
      <c r="AD41" s="109"/>
      <c r="AE41" s="108"/>
      <c r="AF41" s="8"/>
      <c r="AG41" s="109"/>
      <c r="AH41" s="110"/>
      <c r="AI41" s="8"/>
      <c r="AJ41" s="111"/>
      <c r="AK41" s="46"/>
    </row>
    <row r="42" spans="1:50" ht="12.75" customHeight="1" x14ac:dyDescent="0.25">
      <c r="B42" s="329">
        <f>B23+1</f>
        <v>3</v>
      </c>
      <c r="C42" s="331" t="s">
        <v>75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3"/>
      <c r="P42" s="337">
        <v>1</v>
      </c>
      <c r="Q42" s="338"/>
      <c r="R42" s="339"/>
      <c r="S42" s="343">
        <v>2</v>
      </c>
      <c r="T42" s="338"/>
      <c r="U42" s="339"/>
      <c r="V42" s="343">
        <v>3</v>
      </c>
      <c r="W42" s="338"/>
      <c r="X42" s="339"/>
      <c r="Y42" s="343">
        <v>4</v>
      </c>
      <c r="Z42" s="338"/>
      <c r="AA42" s="345"/>
      <c r="AB42" s="347" t="s">
        <v>76</v>
      </c>
      <c r="AC42" s="348"/>
      <c r="AD42" s="349"/>
      <c r="AE42" s="353" t="s">
        <v>77</v>
      </c>
      <c r="AF42" s="348"/>
      <c r="AG42" s="349"/>
      <c r="AH42" s="353" t="s">
        <v>78</v>
      </c>
      <c r="AI42" s="348"/>
      <c r="AJ42" s="355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3.5" customHeight="1" thickBot="1" x14ac:dyDescent="0.3">
      <c r="B43" s="330"/>
      <c r="C43" s="334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6"/>
      <c r="P43" s="340"/>
      <c r="Q43" s="341"/>
      <c r="R43" s="342"/>
      <c r="S43" s="344"/>
      <c r="T43" s="341"/>
      <c r="U43" s="342"/>
      <c r="V43" s="344"/>
      <c r="W43" s="341"/>
      <c r="X43" s="342"/>
      <c r="Y43" s="344"/>
      <c r="Z43" s="341"/>
      <c r="AA43" s="346"/>
      <c r="AB43" s="350"/>
      <c r="AC43" s="351"/>
      <c r="AD43" s="352"/>
      <c r="AE43" s="354"/>
      <c r="AF43" s="351"/>
      <c r="AG43" s="352"/>
      <c r="AH43" s="354"/>
      <c r="AI43" s="351"/>
      <c r="AJ43" s="356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2" customHeight="1" x14ac:dyDescent="0.25">
      <c r="A44" s="357">
        <v>8</v>
      </c>
      <c r="B44" s="358">
        <v>1</v>
      </c>
      <c r="C44" s="360" t="str">
        <f>IF((A44=""),"",VLOOKUP(A44,[4]Prijave!$C$6:$E$81,2))</f>
        <v>RUS TJAŠA</v>
      </c>
      <c r="D44" s="361"/>
      <c r="E44" s="361"/>
      <c r="F44" s="361"/>
      <c r="G44" s="361"/>
      <c r="H44" s="361"/>
      <c r="I44" s="361"/>
      <c r="J44" s="361"/>
      <c r="K44" s="361"/>
      <c r="L44" s="362"/>
      <c r="M44" s="366" t="str">
        <f>IF((A44=""),"","("&amp;UPPER(VLOOKUP(A44,[4]Prijave!$C$6:$E$81,3))&amp;")")</f>
        <v>(PRE)</v>
      </c>
      <c r="N44" s="366"/>
      <c r="O44" s="367"/>
      <c r="P44" s="48"/>
      <c r="Q44" s="48"/>
      <c r="R44" s="49"/>
      <c r="S44" s="50">
        <f>IF(AH57&lt;&gt;"",AH57,"")</f>
        <v>3</v>
      </c>
      <c r="T44" s="51" t="s">
        <v>73</v>
      </c>
      <c r="U44" s="52">
        <f>IF(AJ57&lt;&gt;"",AJ57,"")</f>
        <v>0</v>
      </c>
      <c r="V44" s="50">
        <f>IF(AJ59&lt;&gt;"",AJ59,"")</f>
        <v>3</v>
      </c>
      <c r="W44" s="51" t="s">
        <v>73</v>
      </c>
      <c r="X44" s="52">
        <f>IF(AH59&lt;&gt;"",AH59,"")</f>
        <v>0</v>
      </c>
      <c r="Y44" s="50">
        <f>IF(AH54&lt;&gt;"",AH54,"")</f>
        <v>3</v>
      </c>
      <c r="Z44" s="53" t="s">
        <v>73</v>
      </c>
      <c r="AA44" s="54">
        <f>IF(AJ54&lt;&gt;"",AJ54,"")</f>
        <v>0</v>
      </c>
      <c r="AB44" s="370">
        <f>IF(AND(S44="",V44="",Y44=""),"",SUM(S44,V44,Y44))</f>
        <v>9</v>
      </c>
      <c r="AC44" s="372" t="s">
        <v>73</v>
      </c>
      <c r="AD44" s="374">
        <f>IF(AND(U44="",X44="",AA44=""),"",SUM(U44,X44,AA44))</f>
        <v>0</v>
      </c>
      <c r="AE44" s="376">
        <f>IF(SUM(T45,W45,Z45)&gt;0,SUM(T45,W45,Z45),"")</f>
        <v>6</v>
      </c>
      <c r="AF44" s="377"/>
      <c r="AG44" s="378"/>
      <c r="AH44" s="382" t="str">
        <f>IF(AE44&lt;&gt;"",(RANK(AE44,AE44:AG51)&amp;"."),"")</f>
        <v>1.</v>
      </c>
      <c r="AI44" s="382"/>
      <c r="AJ44" s="383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2" customHeight="1" x14ac:dyDescent="0.25">
      <c r="A45" s="357"/>
      <c r="B45" s="359"/>
      <c r="C45" s="363"/>
      <c r="D45" s="364"/>
      <c r="E45" s="364"/>
      <c r="F45" s="364"/>
      <c r="G45" s="364"/>
      <c r="H45" s="364"/>
      <c r="I45" s="364"/>
      <c r="J45" s="364"/>
      <c r="K45" s="364"/>
      <c r="L45" s="365"/>
      <c r="M45" s="368"/>
      <c r="N45" s="368"/>
      <c r="O45" s="369"/>
      <c r="P45" s="55"/>
      <c r="Q45" s="55"/>
      <c r="R45" s="56"/>
      <c r="S45" s="57"/>
      <c r="T45" s="58">
        <f>IF((S44=3),2,IF(U44=3,1,""))</f>
        <v>2</v>
      </c>
      <c r="U45" s="59"/>
      <c r="V45" s="57"/>
      <c r="W45" s="58">
        <f>IF((V44=3),2,IF(X44=3,1,""))</f>
        <v>2</v>
      </c>
      <c r="X45" s="59"/>
      <c r="Y45" s="57"/>
      <c r="Z45" s="58">
        <f>IF((Y44=3),2,IF(AA44=3,1,""))</f>
        <v>2</v>
      </c>
      <c r="AA45" s="60"/>
      <c r="AB45" s="371"/>
      <c r="AC45" s="373"/>
      <c r="AD45" s="375"/>
      <c r="AE45" s="379"/>
      <c r="AF45" s="380"/>
      <c r="AG45" s="381"/>
      <c r="AH45" s="384"/>
      <c r="AI45" s="384"/>
      <c r="AJ45" s="385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2" customHeight="1" x14ac:dyDescent="0.25">
      <c r="A46" s="357">
        <v>9</v>
      </c>
      <c r="B46" s="359">
        <v>2</v>
      </c>
      <c r="C46" s="396" t="str">
        <f>IF((A46=""),"",VLOOKUP(A46,[4]Prijave!$C$6:$E$81,2))</f>
        <v>OBRANOVIČ KOVŠCA</v>
      </c>
      <c r="D46" s="397"/>
      <c r="E46" s="397"/>
      <c r="F46" s="397"/>
      <c r="G46" s="397"/>
      <c r="H46" s="397"/>
      <c r="I46" s="397"/>
      <c r="J46" s="397"/>
      <c r="K46" s="397"/>
      <c r="L46" s="398"/>
      <c r="M46" s="368" t="str">
        <f>IF((A46=""),"","("&amp;UPPER(VLOOKUP(A46,[4]Prijave!$C$6:$E$81,3))&amp;")")</f>
        <v>(RAK)</v>
      </c>
      <c r="N46" s="368"/>
      <c r="O46" s="369"/>
      <c r="P46" s="61">
        <f>IF(AJ57&lt;&gt;"",AJ57,"")</f>
        <v>0</v>
      </c>
      <c r="Q46" s="61" t="s">
        <v>73</v>
      </c>
      <c r="R46" s="62">
        <f>IF(AH57&lt;&gt;"",AH57,"")</f>
        <v>3</v>
      </c>
      <c r="S46" s="63"/>
      <c r="T46" s="64"/>
      <c r="U46" s="65"/>
      <c r="V46" s="66">
        <f>IF(AH55&lt;&gt;"",AH55,"")</f>
        <v>3</v>
      </c>
      <c r="W46" s="61" t="s">
        <v>73</v>
      </c>
      <c r="X46" s="62">
        <f>IF(AJ55&lt;&gt;"",AJ55,"")</f>
        <v>1</v>
      </c>
      <c r="Y46" s="66">
        <f>IF(AH58&lt;&gt;"",AH58,"")</f>
        <v>3</v>
      </c>
      <c r="Z46" s="61" t="s">
        <v>73</v>
      </c>
      <c r="AA46" s="67">
        <f>IF(AJ58&lt;&gt;"",AJ58,"")</f>
        <v>0</v>
      </c>
      <c r="AB46" s="399">
        <f>IF(AND(P46="",V46="",Y46=""),"",SUM(P46,V46,Y46))</f>
        <v>6</v>
      </c>
      <c r="AC46" s="400" t="s">
        <v>73</v>
      </c>
      <c r="AD46" s="386">
        <f>IF(AND(R46="",X46="",AA46=""),"",SUM(R46,X46,AA46))</f>
        <v>4</v>
      </c>
      <c r="AE46" s="387">
        <f>IF(SUM(Q47,W47,Z47)&gt;0,SUM(Q47,W47,Z47),"")</f>
        <v>5</v>
      </c>
      <c r="AF46" s="388"/>
      <c r="AG46" s="389"/>
      <c r="AH46" s="390" t="str">
        <f>IF(AE46&lt;&gt;"",(RANK(AE46,AE44:AG51)&amp;"."),"")</f>
        <v>2.</v>
      </c>
      <c r="AI46" s="391"/>
      <c r="AJ46" s="392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50" ht="12" customHeight="1" x14ac:dyDescent="0.25">
      <c r="A47" s="357"/>
      <c r="B47" s="359"/>
      <c r="C47" s="363"/>
      <c r="D47" s="364"/>
      <c r="E47" s="364"/>
      <c r="F47" s="364"/>
      <c r="G47" s="364"/>
      <c r="H47" s="364"/>
      <c r="I47" s="364"/>
      <c r="J47" s="364"/>
      <c r="K47" s="364"/>
      <c r="L47" s="365"/>
      <c r="M47" s="368"/>
      <c r="N47" s="368"/>
      <c r="O47" s="369"/>
      <c r="P47" s="68"/>
      <c r="Q47" s="58">
        <f>IF((P46=3),2,IF(R46=3,1,""))</f>
        <v>1</v>
      </c>
      <c r="R47" s="59"/>
      <c r="S47" s="69"/>
      <c r="T47" s="55"/>
      <c r="U47" s="56"/>
      <c r="V47" s="57"/>
      <c r="W47" s="58">
        <f>IF((V46=3),2,IF(X46=3,1,""))</f>
        <v>2</v>
      </c>
      <c r="X47" s="59"/>
      <c r="Y47" s="57"/>
      <c r="Z47" s="58">
        <f>IF((Y46=3),2,IF(AA46=3,1,""))</f>
        <v>2</v>
      </c>
      <c r="AA47" s="60"/>
      <c r="AB47" s="371"/>
      <c r="AC47" s="373"/>
      <c r="AD47" s="375"/>
      <c r="AE47" s="379"/>
      <c r="AF47" s="380"/>
      <c r="AG47" s="381"/>
      <c r="AH47" s="393"/>
      <c r="AI47" s="394"/>
      <c r="AJ47" s="395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50" ht="12" customHeight="1" x14ac:dyDescent="0.25">
      <c r="A48" s="357">
        <v>10</v>
      </c>
      <c r="B48" s="359">
        <v>3</v>
      </c>
      <c r="C48" s="396" t="str">
        <f>IF((A48=""),"",VLOOKUP(A48,[4]Prijave!$C$6:$E$81,2))</f>
        <v>TURK NIKA</v>
      </c>
      <c r="D48" s="397"/>
      <c r="E48" s="397"/>
      <c r="F48" s="397"/>
      <c r="G48" s="397"/>
      <c r="H48" s="397"/>
      <c r="I48" s="397"/>
      <c r="J48" s="397"/>
      <c r="K48" s="397"/>
      <c r="L48" s="398"/>
      <c r="M48" s="368" t="str">
        <f>IF((A48=""),"","("&amp;UPPER(VLOOKUP(A48,[4]Prijave!$C$6:$E$81,3))&amp;")")</f>
        <v>(MEN)</v>
      </c>
      <c r="N48" s="368"/>
      <c r="O48" s="369"/>
      <c r="P48" s="61">
        <f>IF(AH59&lt;&gt;"",AH59,"")</f>
        <v>0</v>
      </c>
      <c r="Q48" s="61" t="s">
        <v>73</v>
      </c>
      <c r="R48" s="62">
        <f>IF(AJ59&lt;&gt;"",AJ59,"")</f>
        <v>3</v>
      </c>
      <c r="S48" s="66">
        <f>IF(AJ55&lt;&gt;"",AJ55,"")</f>
        <v>1</v>
      </c>
      <c r="T48" s="61" t="s">
        <v>73</v>
      </c>
      <c r="U48" s="62">
        <f>IF(AH55&lt;&gt;"",AH55,"")</f>
        <v>3</v>
      </c>
      <c r="V48" s="63"/>
      <c r="W48" s="64"/>
      <c r="X48" s="65"/>
      <c r="Y48" s="66">
        <f>IF(AJ56&lt;&gt;"",AJ56,"")</f>
        <v>2</v>
      </c>
      <c r="Z48" s="61" t="s">
        <v>73</v>
      </c>
      <c r="AA48" s="67">
        <f>IF(AH56&lt;&gt;"",AH56,"")</f>
        <v>3</v>
      </c>
      <c r="AB48" s="399">
        <f>IF(AND(P48="",S48="",Y48=""),"",SUM(P48,S48,Y48))</f>
        <v>3</v>
      </c>
      <c r="AC48" s="400" t="s">
        <v>73</v>
      </c>
      <c r="AD48" s="386">
        <f>IF(AND(R48="",U48="",AA48=""),"",SUM(R48,U48,AA48))</f>
        <v>9</v>
      </c>
      <c r="AE48" s="387">
        <f>IF(SUM(Q49,T49,Z49)&gt;0,SUM(Q49,T49,Z49),"")</f>
        <v>3</v>
      </c>
      <c r="AF48" s="388"/>
      <c r="AG48" s="389"/>
      <c r="AH48" s="390" t="str">
        <f>IF(AE48&lt;&gt;"",(RANK(AE48,AE44:AG51)&amp;"."),"")</f>
        <v>4.</v>
      </c>
      <c r="AI48" s="391"/>
      <c r="AJ48" s="392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49" spans="1:50" ht="12" customHeight="1" x14ac:dyDescent="0.25">
      <c r="A49" s="357"/>
      <c r="B49" s="359"/>
      <c r="C49" s="363"/>
      <c r="D49" s="364"/>
      <c r="E49" s="364"/>
      <c r="F49" s="364"/>
      <c r="G49" s="364"/>
      <c r="H49" s="364"/>
      <c r="I49" s="364"/>
      <c r="J49" s="364"/>
      <c r="K49" s="364"/>
      <c r="L49" s="365"/>
      <c r="M49" s="368"/>
      <c r="N49" s="368"/>
      <c r="O49" s="369"/>
      <c r="P49" s="68"/>
      <c r="Q49" s="58">
        <f>IF((P48=3),2,IF(R48=3,1,""))</f>
        <v>1</v>
      </c>
      <c r="R49" s="59"/>
      <c r="S49" s="57"/>
      <c r="T49" s="58">
        <f>IF((S48=3),2,IF(U48=3,1,""))</f>
        <v>1</v>
      </c>
      <c r="U49" s="59"/>
      <c r="V49" s="69"/>
      <c r="W49" s="55"/>
      <c r="X49" s="56"/>
      <c r="Y49" s="57"/>
      <c r="Z49" s="58">
        <f>IF((Y48=3),2,IF(AA48=3,1,""))</f>
        <v>1</v>
      </c>
      <c r="AA49" s="60"/>
      <c r="AB49" s="371"/>
      <c r="AC49" s="373"/>
      <c r="AD49" s="375"/>
      <c r="AE49" s="379"/>
      <c r="AF49" s="380"/>
      <c r="AG49" s="381"/>
      <c r="AH49" s="393"/>
      <c r="AI49" s="394"/>
      <c r="AJ49" s="395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</row>
    <row r="50" spans="1:50" ht="12" customHeight="1" x14ac:dyDescent="0.25">
      <c r="A50" s="357">
        <v>11</v>
      </c>
      <c r="B50" s="359">
        <v>4</v>
      </c>
      <c r="C50" s="396" t="str">
        <f>IF((A50=""),"",VLOOKUP(A50,[4]Prijave!$C$6:$E$81,2))</f>
        <v>ŠESEK TARA</v>
      </c>
      <c r="D50" s="397"/>
      <c r="E50" s="397"/>
      <c r="F50" s="397"/>
      <c r="G50" s="397"/>
      <c r="H50" s="397"/>
      <c r="I50" s="397"/>
      <c r="J50" s="397"/>
      <c r="K50" s="397"/>
      <c r="L50" s="398"/>
      <c r="M50" s="368" t="str">
        <f>IF((A50=""),"","("&amp;UPPER(VLOOKUP(A50,[4]Prijave!$C$6:$E$81,3))&amp;")")</f>
        <v>(VES)</v>
      </c>
      <c r="N50" s="368"/>
      <c r="O50" s="369"/>
      <c r="P50" s="61">
        <f>IF(AJ54&lt;&gt;"",AJ54,"")</f>
        <v>0</v>
      </c>
      <c r="Q50" s="61" t="s">
        <v>73</v>
      </c>
      <c r="R50" s="62">
        <f>IF(AH54&lt;&gt;"",AH54,"")</f>
        <v>3</v>
      </c>
      <c r="S50" s="66">
        <f>IF(AJ58&lt;&gt;"",AJ58,"")</f>
        <v>0</v>
      </c>
      <c r="T50" s="61" t="s">
        <v>73</v>
      </c>
      <c r="U50" s="62">
        <f>IF(AH58&lt;&gt;"",AH58,"")</f>
        <v>3</v>
      </c>
      <c r="V50" s="66">
        <f>IF(AH56&lt;&gt;"",AH56,"")</f>
        <v>3</v>
      </c>
      <c r="W50" s="61" t="s">
        <v>73</v>
      </c>
      <c r="X50" s="62">
        <f>IF(AJ56&lt;&gt;"",AJ56,"")</f>
        <v>2</v>
      </c>
      <c r="Y50" s="63"/>
      <c r="Z50" s="64"/>
      <c r="AA50" s="70"/>
      <c r="AB50" s="399">
        <f>IF(AND(P50="",S50="",V50=""),"",SUM(P50,S50,V50))</f>
        <v>3</v>
      </c>
      <c r="AC50" s="400" t="s">
        <v>73</v>
      </c>
      <c r="AD50" s="386">
        <f>IF(AND(R50="",U50="",X50=""),"",SUM(R50,U50,X50))</f>
        <v>8</v>
      </c>
      <c r="AE50" s="387">
        <f>IF(SUM(Q51,T51,W51)&gt;0,SUM(Q51,T51,W51),"")</f>
        <v>4</v>
      </c>
      <c r="AF50" s="388"/>
      <c r="AG50" s="389"/>
      <c r="AH50" s="384" t="str">
        <f>IF(AE50&lt;&gt;"",(RANK(AE50,AE44:AG51)&amp;"."),"")</f>
        <v>3.</v>
      </c>
      <c r="AI50" s="384"/>
      <c r="AJ50" s="385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</row>
    <row r="51" spans="1:50" ht="13.5" customHeight="1" thickBot="1" x14ac:dyDescent="0.3">
      <c r="A51" s="357"/>
      <c r="B51" s="438"/>
      <c r="C51" s="439"/>
      <c r="D51" s="440"/>
      <c r="E51" s="440"/>
      <c r="F51" s="440"/>
      <c r="G51" s="440"/>
      <c r="H51" s="440"/>
      <c r="I51" s="440"/>
      <c r="J51" s="440"/>
      <c r="K51" s="440"/>
      <c r="L51" s="441"/>
      <c r="M51" s="442"/>
      <c r="N51" s="442"/>
      <c r="O51" s="443"/>
      <c r="P51" s="71"/>
      <c r="Q51" s="72">
        <f>IF((P50=3),2,IF(R50=3,1,""))</f>
        <v>1</v>
      </c>
      <c r="R51" s="73"/>
      <c r="S51" s="74"/>
      <c r="T51" s="72">
        <f>IF((S50=3),2,IF(U50=3,1,""))</f>
        <v>1</v>
      </c>
      <c r="U51" s="73"/>
      <c r="V51" s="74"/>
      <c r="W51" s="72">
        <f>IF((V50=3),2,IF(X50=3,1,""))</f>
        <v>2</v>
      </c>
      <c r="X51" s="73"/>
      <c r="Y51" s="75"/>
      <c r="Z51" s="76"/>
      <c r="AA51" s="77"/>
      <c r="AB51" s="444"/>
      <c r="AC51" s="445"/>
      <c r="AD51" s="446"/>
      <c r="AE51" s="447"/>
      <c r="AF51" s="448"/>
      <c r="AG51" s="449"/>
      <c r="AH51" s="450"/>
      <c r="AI51" s="450"/>
      <c r="AJ51" s="451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</row>
    <row r="52" spans="1:50" ht="6" customHeight="1" x14ac:dyDescent="0.3">
      <c r="AH52" s="42" t="s">
        <v>79</v>
      </c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</row>
    <row r="53" spans="1:50" ht="12.75" customHeight="1" x14ac:dyDescent="0.3">
      <c r="B53" s="78"/>
      <c r="C53" s="79"/>
      <c r="D53" s="80"/>
      <c r="E53" s="80"/>
      <c r="F53" s="80"/>
      <c r="G53" s="80"/>
      <c r="H53" s="80"/>
      <c r="I53" s="80"/>
      <c r="J53" s="429"/>
      <c r="K53" s="429"/>
      <c r="L53" s="429"/>
      <c r="M53" s="429"/>
      <c r="N53" s="429"/>
      <c r="O53" s="429"/>
      <c r="P53" s="429"/>
      <c r="Q53" s="429"/>
      <c r="R53" s="429"/>
      <c r="S53" s="430">
        <v>1</v>
      </c>
      <c r="T53" s="430"/>
      <c r="U53" s="430"/>
      <c r="V53" s="430">
        <v>2</v>
      </c>
      <c r="W53" s="430"/>
      <c r="X53" s="430"/>
      <c r="Y53" s="430">
        <v>3</v>
      </c>
      <c r="Z53" s="430"/>
      <c r="AA53" s="430"/>
      <c r="AB53" s="430">
        <v>4</v>
      </c>
      <c r="AC53" s="430"/>
      <c r="AD53" s="430"/>
      <c r="AE53" s="430">
        <v>5</v>
      </c>
      <c r="AF53" s="430"/>
      <c r="AG53" s="431"/>
      <c r="AH53" s="432" t="s">
        <v>80</v>
      </c>
      <c r="AI53" s="429"/>
      <c r="AJ53" s="429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ht="19" customHeight="1" x14ac:dyDescent="0.25">
      <c r="B54" s="435" t="s">
        <v>81</v>
      </c>
      <c r="C54" s="435"/>
      <c r="D54" s="82"/>
      <c r="E54" s="83" t="s">
        <v>82</v>
      </c>
      <c r="F54" s="433" t="str">
        <f>C44</f>
        <v>RUS TJAŠA</v>
      </c>
      <c r="G54" s="433"/>
      <c r="H54" s="433"/>
      <c r="I54" s="433"/>
      <c r="J54" s="433"/>
      <c r="K54" s="433"/>
      <c r="L54" s="84" t="s">
        <v>83</v>
      </c>
      <c r="M54" s="433" t="str">
        <f>C50</f>
        <v>ŠESEK TARA</v>
      </c>
      <c r="N54" s="433"/>
      <c r="O54" s="433"/>
      <c r="P54" s="433"/>
      <c r="Q54" s="433"/>
      <c r="R54" s="434"/>
      <c r="S54" s="85">
        <v>11</v>
      </c>
      <c r="T54" s="86" t="s">
        <v>83</v>
      </c>
      <c r="U54" s="87">
        <v>4</v>
      </c>
      <c r="V54" s="85">
        <v>11</v>
      </c>
      <c r="W54" s="86" t="s">
        <v>83</v>
      </c>
      <c r="X54" s="87">
        <v>7</v>
      </c>
      <c r="Y54" s="85">
        <v>11</v>
      </c>
      <c r="Z54" s="86" t="s">
        <v>83</v>
      </c>
      <c r="AA54" s="87">
        <v>4</v>
      </c>
      <c r="AB54" s="85"/>
      <c r="AC54" s="86" t="s">
        <v>83</v>
      </c>
      <c r="AD54" s="87"/>
      <c r="AE54" s="85"/>
      <c r="AF54" s="86" t="s">
        <v>83</v>
      </c>
      <c r="AG54" s="87"/>
      <c r="AH54" s="88">
        <f t="shared" ref="AH54:AH59" si="26">IF(AND(AV54=0,AW54=0),"",AV54)</f>
        <v>3</v>
      </c>
      <c r="AI54" s="89" t="s">
        <v>73</v>
      </c>
      <c r="AJ54" s="90">
        <f t="shared" ref="AJ54:AJ59" si="27">IF(AND(AV54=0,AW54=0),"",AW54)</f>
        <v>0</v>
      </c>
      <c r="AL54" s="91">
        <f t="shared" ref="AL54:AL59" si="28">IF(S54&gt;U54,1,0)</f>
        <v>1</v>
      </c>
      <c r="AM54" s="91">
        <f t="shared" ref="AM54:AM59" si="29">IF(U54&gt;S54,1,0)</f>
        <v>0</v>
      </c>
      <c r="AN54" s="91">
        <f t="shared" ref="AN54:AN59" si="30">IF(V54&gt;X54,1,0)</f>
        <v>1</v>
      </c>
      <c r="AO54" s="91">
        <f t="shared" ref="AO54:AO59" si="31">IF(X54&gt;V54,1,0)</f>
        <v>0</v>
      </c>
      <c r="AP54" s="91">
        <f t="shared" ref="AP54:AP59" si="32">IF(Y54&gt;AA54,1,0)</f>
        <v>1</v>
      </c>
      <c r="AQ54" s="91">
        <f t="shared" ref="AQ54:AQ59" si="33">IF(AA54&gt;Y54,1,0)</f>
        <v>0</v>
      </c>
      <c r="AR54" s="91">
        <f t="shared" ref="AR54:AR59" si="34">IF(AB54&gt;AD54,1,0)</f>
        <v>0</v>
      </c>
      <c r="AS54" s="91">
        <f t="shared" ref="AS54:AS59" si="35">IF(AD54&gt;AB54,1,0)</f>
        <v>0</v>
      </c>
      <c r="AT54" s="91">
        <f t="shared" ref="AT54:AT59" si="36">IF(AE54&gt;AG54,1,0)</f>
        <v>0</v>
      </c>
      <c r="AU54" s="91">
        <f t="shared" ref="AU54:AU59" si="37">IF(AG54&gt;AE54,1,0)</f>
        <v>0</v>
      </c>
      <c r="AV54" s="91">
        <f t="shared" ref="AV54:AW59" si="38">AL54+AN54+AP54+AR54+AT54</f>
        <v>3</v>
      </c>
      <c r="AW54" s="91">
        <f t="shared" si="38"/>
        <v>0</v>
      </c>
      <c r="AX54" s="47"/>
    </row>
    <row r="55" spans="1:50" ht="19" customHeight="1" x14ac:dyDescent="0.25">
      <c r="B55" s="92"/>
      <c r="C55" s="93"/>
      <c r="E55" s="83" t="s">
        <v>84</v>
      </c>
      <c r="F55" s="433" t="str">
        <f>C46</f>
        <v>OBRANOVIČ KOVŠCA</v>
      </c>
      <c r="G55" s="433"/>
      <c r="H55" s="433"/>
      <c r="I55" s="433"/>
      <c r="J55" s="433"/>
      <c r="K55" s="433"/>
      <c r="L55" s="84" t="s">
        <v>83</v>
      </c>
      <c r="M55" s="433" t="str">
        <f>C48</f>
        <v>TURK NIKA</v>
      </c>
      <c r="N55" s="433"/>
      <c r="O55" s="433"/>
      <c r="P55" s="433"/>
      <c r="Q55" s="433"/>
      <c r="R55" s="434"/>
      <c r="S55" s="85">
        <v>7</v>
      </c>
      <c r="T55" s="86" t="s">
        <v>83</v>
      </c>
      <c r="U55" s="87">
        <v>11</v>
      </c>
      <c r="V55" s="85">
        <v>11</v>
      </c>
      <c r="W55" s="86" t="s">
        <v>83</v>
      </c>
      <c r="X55" s="87">
        <v>8</v>
      </c>
      <c r="Y55" s="85">
        <v>11</v>
      </c>
      <c r="Z55" s="86" t="s">
        <v>83</v>
      </c>
      <c r="AA55" s="87">
        <v>2</v>
      </c>
      <c r="AB55" s="85">
        <v>11</v>
      </c>
      <c r="AC55" s="86" t="s">
        <v>83</v>
      </c>
      <c r="AD55" s="87">
        <v>4</v>
      </c>
      <c r="AE55" s="85"/>
      <c r="AF55" s="86" t="s">
        <v>83</v>
      </c>
      <c r="AG55" s="87"/>
      <c r="AH55" s="88">
        <f t="shared" si="26"/>
        <v>3</v>
      </c>
      <c r="AI55" s="89" t="s">
        <v>73</v>
      </c>
      <c r="AJ55" s="90">
        <f t="shared" si="27"/>
        <v>1</v>
      </c>
      <c r="AL55" s="91">
        <f t="shared" si="28"/>
        <v>0</v>
      </c>
      <c r="AM55" s="91">
        <f t="shared" si="29"/>
        <v>1</v>
      </c>
      <c r="AN55" s="91">
        <f t="shared" si="30"/>
        <v>1</v>
      </c>
      <c r="AO55" s="91">
        <f t="shared" si="31"/>
        <v>0</v>
      </c>
      <c r="AP55" s="91">
        <f t="shared" si="32"/>
        <v>1</v>
      </c>
      <c r="AQ55" s="91">
        <f t="shared" si="33"/>
        <v>0</v>
      </c>
      <c r="AR55" s="91">
        <f t="shared" si="34"/>
        <v>1</v>
      </c>
      <c r="AS55" s="91">
        <f t="shared" si="35"/>
        <v>0</v>
      </c>
      <c r="AT55" s="91">
        <f t="shared" si="36"/>
        <v>0</v>
      </c>
      <c r="AU55" s="91">
        <f t="shared" si="37"/>
        <v>0</v>
      </c>
      <c r="AV55" s="91">
        <f t="shared" si="38"/>
        <v>3</v>
      </c>
      <c r="AW55" s="91">
        <f t="shared" si="38"/>
        <v>1</v>
      </c>
      <c r="AX55" s="47"/>
    </row>
    <row r="56" spans="1:50" ht="19" customHeight="1" x14ac:dyDescent="0.25">
      <c r="B56" s="435" t="s">
        <v>85</v>
      </c>
      <c r="C56" s="435"/>
      <c r="D56" s="82"/>
      <c r="E56" s="83" t="s">
        <v>86</v>
      </c>
      <c r="F56" s="433" t="str">
        <f>C50</f>
        <v>ŠESEK TARA</v>
      </c>
      <c r="G56" s="433"/>
      <c r="H56" s="433"/>
      <c r="I56" s="433"/>
      <c r="J56" s="433"/>
      <c r="K56" s="433"/>
      <c r="L56" s="84" t="s">
        <v>83</v>
      </c>
      <c r="M56" s="433" t="str">
        <f>C48</f>
        <v>TURK NIKA</v>
      </c>
      <c r="N56" s="433"/>
      <c r="O56" s="433"/>
      <c r="P56" s="433"/>
      <c r="Q56" s="433"/>
      <c r="R56" s="434"/>
      <c r="S56" s="85">
        <v>10</v>
      </c>
      <c r="T56" s="86" t="s">
        <v>83</v>
      </c>
      <c r="U56" s="87">
        <v>12</v>
      </c>
      <c r="V56" s="85">
        <v>11</v>
      </c>
      <c r="W56" s="86" t="s">
        <v>83</v>
      </c>
      <c r="X56" s="87">
        <v>9</v>
      </c>
      <c r="Y56" s="85">
        <v>14</v>
      </c>
      <c r="Z56" s="86" t="s">
        <v>83</v>
      </c>
      <c r="AA56" s="87">
        <v>12</v>
      </c>
      <c r="AB56" s="85">
        <v>9</v>
      </c>
      <c r="AC56" s="86" t="s">
        <v>83</v>
      </c>
      <c r="AD56" s="87">
        <v>11</v>
      </c>
      <c r="AE56" s="85">
        <v>11</v>
      </c>
      <c r="AF56" s="86" t="s">
        <v>83</v>
      </c>
      <c r="AG56" s="87">
        <v>4</v>
      </c>
      <c r="AH56" s="88">
        <f t="shared" si="26"/>
        <v>3</v>
      </c>
      <c r="AI56" s="89" t="s">
        <v>73</v>
      </c>
      <c r="AJ56" s="90">
        <f t="shared" si="27"/>
        <v>2</v>
      </c>
      <c r="AL56" s="91">
        <f t="shared" si="28"/>
        <v>0</v>
      </c>
      <c r="AM56" s="91">
        <f t="shared" si="29"/>
        <v>1</v>
      </c>
      <c r="AN56" s="91">
        <f t="shared" si="30"/>
        <v>1</v>
      </c>
      <c r="AO56" s="91">
        <f t="shared" si="31"/>
        <v>0</v>
      </c>
      <c r="AP56" s="91">
        <f t="shared" si="32"/>
        <v>1</v>
      </c>
      <c r="AQ56" s="91">
        <f t="shared" si="33"/>
        <v>0</v>
      </c>
      <c r="AR56" s="91">
        <f t="shared" si="34"/>
        <v>0</v>
      </c>
      <c r="AS56" s="91">
        <f t="shared" si="35"/>
        <v>1</v>
      </c>
      <c r="AT56" s="91">
        <f t="shared" si="36"/>
        <v>1</v>
      </c>
      <c r="AU56" s="91">
        <f t="shared" si="37"/>
        <v>0</v>
      </c>
      <c r="AV56" s="91">
        <f t="shared" si="38"/>
        <v>3</v>
      </c>
      <c r="AW56" s="91">
        <f t="shared" si="38"/>
        <v>2</v>
      </c>
      <c r="AX56" s="47"/>
    </row>
    <row r="57" spans="1:50" ht="19" customHeight="1" x14ac:dyDescent="0.25">
      <c r="B57" s="94"/>
      <c r="C57" s="95"/>
      <c r="D57" s="82"/>
      <c r="E57" s="83" t="s">
        <v>87</v>
      </c>
      <c r="F57" s="433" t="str">
        <f>C44</f>
        <v>RUS TJAŠA</v>
      </c>
      <c r="G57" s="433"/>
      <c r="H57" s="433"/>
      <c r="I57" s="433"/>
      <c r="J57" s="433"/>
      <c r="K57" s="433"/>
      <c r="L57" s="84" t="s">
        <v>83</v>
      </c>
      <c r="M57" s="433" t="str">
        <f>C46</f>
        <v>OBRANOVIČ KOVŠCA</v>
      </c>
      <c r="N57" s="433"/>
      <c r="O57" s="433"/>
      <c r="P57" s="433"/>
      <c r="Q57" s="433"/>
      <c r="R57" s="434"/>
      <c r="S57" s="85">
        <v>11</v>
      </c>
      <c r="T57" s="86" t="s">
        <v>83</v>
      </c>
      <c r="U57" s="87">
        <v>4</v>
      </c>
      <c r="V57" s="85">
        <v>11</v>
      </c>
      <c r="W57" s="86" t="s">
        <v>83</v>
      </c>
      <c r="X57" s="87">
        <v>4</v>
      </c>
      <c r="Y57" s="85">
        <v>11</v>
      </c>
      <c r="Z57" s="86" t="s">
        <v>83</v>
      </c>
      <c r="AA57" s="87">
        <v>6</v>
      </c>
      <c r="AB57" s="85"/>
      <c r="AC57" s="86" t="s">
        <v>83</v>
      </c>
      <c r="AD57" s="87"/>
      <c r="AE57" s="85"/>
      <c r="AF57" s="86" t="s">
        <v>83</v>
      </c>
      <c r="AG57" s="87"/>
      <c r="AH57" s="88">
        <f t="shared" si="26"/>
        <v>3</v>
      </c>
      <c r="AI57" s="96" t="s">
        <v>73</v>
      </c>
      <c r="AJ57" s="90">
        <f t="shared" si="27"/>
        <v>0</v>
      </c>
      <c r="AL57" s="91">
        <f t="shared" si="28"/>
        <v>1</v>
      </c>
      <c r="AM57" s="91">
        <f t="shared" si="29"/>
        <v>0</v>
      </c>
      <c r="AN57" s="91">
        <f t="shared" si="30"/>
        <v>1</v>
      </c>
      <c r="AO57" s="91">
        <f t="shared" si="31"/>
        <v>0</v>
      </c>
      <c r="AP57" s="91">
        <f t="shared" si="32"/>
        <v>1</v>
      </c>
      <c r="AQ57" s="91">
        <f t="shared" si="33"/>
        <v>0</v>
      </c>
      <c r="AR57" s="91">
        <f t="shared" si="34"/>
        <v>0</v>
      </c>
      <c r="AS57" s="91">
        <f t="shared" si="35"/>
        <v>0</v>
      </c>
      <c r="AT57" s="91">
        <f t="shared" si="36"/>
        <v>0</v>
      </c>
      <c r="AU57" s="91">
        <f t="shared" si="37"/>
        <v>0</v>
      </c>
      <c r="AV57" s="91">
        <f t="shared" si="38"/>
        <v>3</v>
      </c>
      <c r="AW57" s="91">
        <f t="shared" si="38"/>
        <v>0</v>
      </c>
      <c r="AX57" s="47"/>
    </row>
    <row r="58" spans="1:50" ht="19" customHeight="1" x14ac:dyDescent="0.25">
      <c r="B58" s="435" t="s">
        <v>88</v>
      </c>
      <c r="C58" s="435"/>
      <c r="D58" s="82"/>
      <c r="E58" s="83" t="s">
        <v>89</v>
      </c>
      <c r="F58" s="433" t="str">
        <f>C46</f>
        <v>OBRANOVIČ KOVŠCA</v>
      </c>
      <c r="G58" s="433"/>
      <c r="H58" s="433"/>
      <c r="I58" s="433"/>
      <c r="J58" s="433"/>
      <c r="K58" s="433"/>
      <c r="L58" s="84" t="s">
        <v>83</v>
      </c>
      <c r="M58" s="433" t="str">
        <f>C50</f>
        <v>ŠESEK TARA</v>
      </c>
      <c r="N58" s="433"/>
      <c r="O58" s="433"/>
      <c r="P58" s="433"/>
      <c r="Q58" s="433"/>
      <c r="R58" s="434"/>
      <c r="S58" s="85">
        <v>11</v>
      </c>
      <c r="T58" s="86" t="s">
        <v>83</v>
      </c>
      <c r="U58" s="87">
        <v>4</v>
      </c>
      <c r="V58" s="85">
        <v>11</v>
      </c>
      <c r="W58" s="86" t="s">
        <v>83</v>
      </c>
      <c r="X58" s="87">
        <v>8</v>
      </c>
      <c r="Y58" s="85">
        <v>12</v>
      </c>
      <c r="Z58" s="86" t="s">
        <v>83</v>
      </c>
      <c r="AA58" s="87">
        <v>10</v>
      </c>
      <c r="AB58" s="85"/>
      <c r="AC58" s="86" t="s">
        <v>83</v>
      </c>
      <c r="AD58" s="87"/>
      <c r="AE58" s="85"/>
      <c r="AF58" s="86" t="s">
        <v>83</v>
      </c>
      <c r="AG58" s="87"/>
      <c r="AH58" s="88">
        <f t="shared" si="26"/>
        <v>3</v>
      </c>
      <c r="AI58" s="89" t="s">
        <v>73</v>
      </c>
      <c r="AJ58" s="90">
        <f t="shared" si="27"/>
        <v>0</v>
      </c>
      <c r="AL58" s="91">
        <f t="shared" si="28"/>
        <v>1</v>
      </c>
      <c r="AM58" s="91">
        <f t="shared" si="29"/>
        <v>0</v>
      </c>
      <c r="AN58" s="91">
        <f t="shared" si="30"/>
        <v>1</v>
      </c>
      <c r="AO58" s="91">
        <f t="shared" si="31"/>
        <v>0</v>
      </c>
      <c r="AP58" s="91">
        <f t="shared" si="32"/>
        <v>1</v>
      </c>
      <c r="AQ58" s="91">
        <f t="shared" si="33"/>
        <v>0</v>
      </c>
      <c r="AR58" s="91">
        <f t="shared" si="34"/>
        <v>0</v>
      </c>
      <c r="AS58" s="91">
        <f t="shared" si="35"/>
        <v>0</v>
      </c>
      <c r="AT58" s="91">
        <f t="shared" si="36"/>
        <v>0</v>
      </c>
      <c r="AU58" s="91">
        <f t="shared" si="37"/>
        <v>0</v>
      </c>
      <c r="AV58" s="91">
        <f t="shared" si="38"/>
        <v>3</v>
      </c>
      <c r="AW58" s="91">
        <f t="shared" si="38"/>
        <v>0</v>
      </c>
      <c r="AX58" s="47"/>
    </row>
    <row r="59" spans="1:50" ht="19" customHeight="1" x14ac:dyDescent="0.25">
      <c r="B59" s="94"/>
      <c r="C59" s="95"/>
      <c r="D59" s="82"/>
      <c r="E59" s="97" t="s">
        <v>90</v>
      </c>
      <c r="F59" s="436" t="str">
        <f>C48</f>
        <v>TURK NIKA</v>
      </c>
      <c r="G59" s="436"/>
      <c r="H59" s="436"/>
      <c r="I59" s="436"/>
      <c r="J59" s="436"/>
      <c r="K59" s="436"/>
      <c r="L59" s="98" t="s">
        <v>83</v>
      </c>
      <c r="M59" s="436" t="str">
        <f>C44</f>
        <v>RUS TJAŠA</v>
      </c>
      <c r="N59" s="436"/>
      <c r="O59" s="436"/>
      <c r="P59" s="436"/>
      <c r="Q59" s="436"/>
      <c r="R59" s="437"/>
      <c r="S59" s="99">
        <v>5</v>
      </c>
      <c r="T59" s="100" t="s">
        <v>83</v>
      </c>
      <c r="U59" s="101">
        <v>11</v>
      </c>
      <c r="V59" s="99">
        <v>1</v>
      </c>
      <c r="W59" s="100" t="s">
        <v>83</v>
      </c>
      <c r="X59" s="101">
        <v>11</v>
      </c>
      <c r="Y59" s="99">
        <v>2</v>
      </c>
      <c r="Z59" s="100" t="s">
        <v>83</v>
      </c>
      <c r="AA59" s="101">
        <v>11</v>
      </c>
      <c r="AB59" s="99"/>
      <c r="AC59" s="100" t="s">
        <v>83</v>
      </c>
      <c r="AD59" s="101"/>
      <c r="AE59" s="99"/>
      <c r="AF59" s="100" t="s">
        <v>83</v>
      </c>
      <c r="AG59" s="101"/>
      <c r="AH59" s="102">
        <f t="shared" si="26"/>
        <v>0</v>
      </c>
      <c r="AI59" s="103" t="s">
        <v>73</v>
      </c>
      <c r="AJ59" s="51">
        <f t="shared" si="27"/>
        <v>3</v>
      </c>
      <c r="AL59" s="91">
        <f t="shared" si="28"/>
        <v>0</v>
      </c>
      <c r="AM59" s="91">
        <f t="shared" si="29"/>
        <v>1</v>
      </c>
      <c r="AN59" s="91">
        <f t="shared" si="30"/>
        <v>0</v>
      </c>
      <c r="AO59" s="91">
        <f t="shared" si="31"/>
        <v>1</v>
      </c>
      <c r="AP59" s="91">
        <f t="shared" si="32"/>
        <v>0</v>
      </c>
      <c r="AQ59" s="91">
        <f t="shared" si="33"/>
        <v>1</v>
      </c>
      <c r="AR59" s="91">
        <f t="shared" si="34"/>
        <v>0</v>
      </c>
      <c r="AS59" s="91">
        <f t="shared" si="35"/>
        <v>0</v>
      </c>
      <c r="AT59" s="91">
        <f t="shared" si="36"/>
        <v>0</v>
      </c>
      <c r="AU59" s="91">
        <f t="shared" si="37"/>
        <v>0</v>
      </c>
      <c r="AV59" s="91">
        <f t="shared" si="38"/>
        <v>0</v>
      </c>
      <c r="AW59" s="91">
        <f t="shared" si="38"/>
        <v>3</v>
      </c>
      <c r="AX59" s="47"/>
    </row>
    <row r="60" spans="1:50" ht="9" customHeight="1" thickBot="1" x14ac:dyDescent="0.35">
      <c r="B60" s="104"/>
      <c r="C60" s="105"/>
      <c r="D60" s="82"/>
      <c r="E60" s="82"/>
      <c r="F60" s="106"/>
      <c r="G60" s="46"/>
      <c r="H60" s="46"/>
      <c r="I60" s="46"/>
      <c r="K60" s="46"/>
      <c r="L60" s="46"/>
      <c r="O60" s="107"/>
      <c r="P60" s="107"/>
      <c r="Q60" s="107"/>
      <c r="S60" s="108"/>
      <c r="T60" s="8"/>
      <c r="U60" s="109"/>
      <c r="V60" s="108"/>
      <c r="W60" s="8"/>
      <c r="X60" s="109"/>
      <c r="Y60" s="108"/>
      <c r="Z60" s="8"/>
      <c r="AA60" s="109"/>
      <c r="AB60" s="108"/>
      <c r="AC60" s="8"/>
      <c r="AD60" s="109"/>
      <c r="AE60" s="108"/>
      <c r="AF60" s="8"/>
      <c r="AG60" s="109"/>
      <c r="AH60" s="110"/>
      <c r="AI60" s="8"/>
      <c r="AJ60" s="111"/>
      <c r="AK60" s="46"/>
    </row>
    <row r="61" spans="1:50" ht="12.75" customHeight="1" x14ac:dyDescent="0.25">
      <c r="B61" s="329">
        <f>B42+1</f>
        <v>4</v>
      </c>
      <c r="C61" s="331" t="s">
        <v>75</v>
      </c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3"/>
      <c r="P61" s="337">
        <v>1</v>
      </c>
      <c r="Q61" s="338"/>
      <c r="R61" s="339"/>
      <c r="S61" s="343">
        <v>2</v>
      </c>
      <c r="T61" s="338"/>
      <c r="U61" s="339"/>
      <c r="V61" s="343">
        <v>3</v>
      </c>
      <c r="W61" s="338"/>
      <c r="X61" s="339"/>
      <c r="Y61" s="343">
        <v>4</v>
      </c>
      <c r="Z61" s="338"/>
      <c r="AA61" s="345"/>
      <c r="AB61" s="347" t="s">
        <v>76</v>
      </c>
      <c r="AC61" s="348"/>
      <c r="AD61" s="349"/>
      <c r="AE61" s="353" t="s">
        <v>77</v>
      </c>
      <c r="AF61" s="348"/>
      <c r="AG61" s="349"/>
      <c r="AH61" s="353" t="s">
        <v>78</v>
      </c>
      <c r="AI61" s="348"/>
      <c r="AJ61" s="355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</row>
    <row r="62" spans="1:50" ht="13.5" customHeight="1" thickBot="1" x14ac:dyDescent="0.3">
      <c r="B62" s="330"/>
      <c r="C62" s="334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6"/>
      <c r="P62" s="340"/>
      <c r="Q62" s="341"/>
      <c r="R62" s="342"/>
      <c r="S62" s="344"/>
      <c r="T62" s="341"/>
      <c r="U62" s="342"/>
      <c r="V62" s="344"/>
      <c r="W62" s="341"/>
      <c r="X62" s="342"/>
      <c r="Y62" s="344"/>
      <c r="Z62" s="341"/>
      <c r="AA62" s="346"/>
      <c r="AB62" s="350"/>
      <c r="AC62" s="351"/>
      <c r="AD62" s="352"/>
      <c r="AE62" s="354"/>
      <c r="AF62" s="351"/>
      <c r="AG62" s="352"/>
      <c r="AH62" s="354"/>
      <c r="AI62" s="351"/>
      <c r="AJ62" s="356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</row>
    <row r="63" spans="1:50" ht="12" customHeight="1" x14ac:dyDescent="0.25">
      <c r="A63" s="357"/>
      <c r="B63" s="358">
        <v>1</v>
      </c>
      <c r="C63" s="360" t="str">
        <f>IF((A63=""),"",VLOOKUP(A63,[4]Prijave!$C$6:$E$81,2))</f>
        <v/>
      </c>
      <c r="D63" s="361"/>
      <c r="E63" s="361"/>
      <c r="F63" s="361"/>
      <c r="G63" s="361"/>
      <c r="H63" s="361"/>
      <c r="I63" s="361"/>
      <c r="J63" s="361"/>
      <c r="K63" s="361"/>
      <c r="L63" s="362"/>
      <c r="M63" s="366" t="str">
        <f>IF((A63=""),"","("&amp;UPPER(VLOOKUP(A63,[4]Prijave!$C$6:$E$81,3))&amp;")")</f>
        <v/>
      </c>
      <c r="N63" s="366"/>
      <c r="O63" s="367"/>
      <c r="P63" s="48"/>
      <c r="Q63" s="48"/>
      <c r="R63" s="49"/>
      <c r="S63" s="50" t="str">
        <f>IF(AH76&lt;&gt;"",AH76,"")</f>
        <v/>
      </c>
      <c r="T63" s="51" t="s">
        <v>73</v>
      </c>
      <c r="U63" s="52" t="str">
        <f>IF(AJ76&lt;&gt;"",AJ76,"")</f>
        <v/>
      </c>
      <c r="V63" s="50" t="str">
        <f>IF(AJ78&lt;&gt;"",AJ78,"")</f>
        <v/>
      </c>
      <c r="W63" s="51" t="s">
        <v>73</v>
      </c>
      <c r="X63" s="52" t="str">
        <f>IF(AH78&lt;&gt;"",AH78,"")</f>
        <v/>
      </c>
      <c r="Y63" s="50" t="str">
        <f>IF(AH73&lt;&gt;"",AH73,"")</f>
        <v/>
      </c>
      <c r="Z63" s="53" t="s">
        <v>73</v>
      </c>
      <c r="AA63" s="54" t="str">
        <f>IF(AJ73&lt;&gt;"",AJ73,"")</f>
        <v/>
      </c>
      <c r="AB63" s="370" t="str">
        <f>IF(AND(S63="",V63="",Y63=""),"",SUM(S63,V63,Y63))</f>
        <v/>
      </c>
      <c r="AC63" s="372" t="s">
        <v>73</v>
      </c>
      <c r="AD63" s="374" t="str">
        <f>IF(AND(U63="",X63="",AA63=""),"",SUM(U63,X63,AA63))</f>
        <v/>
      </c>
      <c r="AE63" s="376" t="str">
        <f>IF(SUM(T64,W64,Z64)&gt;0,SUM(T64,W64,Z64),"")</f>
        <v/>
      </c>
      <c r="AF63" s="377"/>
      <c r="AG63" s="378"/>
      <c r="AH63" s="382" t="str">
        <f>IF(AE63&lt;&gt;"",(RANK(AE63,AE63:AG70)&amp;"."),"")</f>
        <v/>
      </c>
      <c r="AI63" s="382"/>
      <c r="AJ63" s="383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</row>
    <row r="64" spans="1:50" ht="12" customHeight="1" x14ac:dyDescent="0.25">
      <c r="A64" s="357"/>
      <c r="B64" s="359"/>
      <c r="C64" s="363"/>
      <c r="D64" s="364"/>
      <c r="E64" s="364"/>
      <c r="F64" s="364"/>
      <c r="G64" s="364"/>
      <c r="H64" s="364"/>
      <c r="I64" s="364"/>
      <c r="J64" s="364"/>
      <c r="K64" s="364"/>
      <c r="L64" s="365"/>
      <c r="M64" s="368"/>
      <c r="N64" s="368"/>
      <c r="O64" s="369"/>
      <c r="P64" s="55"/>
      <c r="Q64" s="55"/>
      <c r="R64" s="56"/>
      <c r="S64" s="57"/>
      <c r="T64" s="58" t="str">
        <f>IF((S63=3),2,IF(U63=3,1,""))</f>
        <v/>
      </c>
      <c r="U64" s="59"/>
      <c r="V64" s="57"/>
      <c r="W64" s="58" t="str">
        <f>IF((V63=3),2,IF(X63=3,1,""))</f>
        <v/>
      </c>
      <c r="X64" s="59"/>
      <c r="Y64" s="57"/>
      <c r="Z64" s="58" t="str">
        <f>IF((Y63=3),2,IF(AA63=3,1,""))</f>
        <v/>
      </c>
      <c r="AA64" s="60"/>
      <c r="AB64" s="371"/>
      <c r="AC64" s="373"/>
      <c r="AD64" s="375"/>
      <c r="AE64" s="379"/>
      <c r="AF64" s="380"/>
      <c r="AG64" s="381"/>
      <c r="AH64" s="384"/>
      <c r="AI64" s="384"/>
      <c r="AJ64" s="385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ht="12" customHeight="1" x14ac:dyDescent="0.25">
      <c r="A65" s="357"/>
      <c r="B65" s="359">
        <v>2</v>
      </c>
      <c r="C65" s="396" t="str">
        <f>IF((A65=""),"",VLOOKUP(A65,[4]Prijave!$C$6:$E$81,2))</f>
        <v/>
      </c>
      <c r="D65" s="397"/>
      <c r="E65" s="397"/>
      <c r="F65" s="397"/>
      <c r="G65" s="397"/>
      <c r="H65" s="397"/>
      <c r="I65" s="397"/>
      <c r="J65" s="397"/>
      <c r="K65" s="397"/>
      <c r="L65" s="398"/>
      <c r="M65" s="368" t="str">
        <f>IF((A65=""),"","("&amp;UPPER(VLOOKUP(A65,[4]Prijave!$C$6:$E$81,3))&amp;")")</f>
        <v/>
      </c>
      <c r="N65" s="368"/>
      <c r="O65" s="369"/>
      <c r="P65" s="61" t="str">
        <f>IF(AJ76&lt;&gt;"",AJ76,"")</f>
        <v/>
      </c>
      <c r="Q65" s="61" t="s">
        <v>73</v>
      </c>
      <c r="R65" s="62" t="str">
        <f>IF(AH76&lt;&gt;"",AH76,"")</f>
        <v/>
      </c>
      <c r="S65" s="63"/>
      <c r="T65" s="64"/>
      <c r="U65" s="65"/>
      <c r="V65" s="66" t="str">
        <f>IF(AH74&lt;&gt;"",AH74,"")</f>
        <v/>
      </c>
      <c r="W65" s="61" t="s">
        <v>73</v>
      </c>
      <c r="X65" s="62" t="str">
        <f>IF(AJ74&lt;&gt;"",AJ74,"")</f>
        <v/>
      </c>
      <c r="Y65" s="66" t="str">
        <f>IF(AH77&lt;&gt;"",AH77,"")</f>
        <v/>
      </c>
      <c r="Z65" s="61" t="s">
        <v>73</v>
      </c>
      <c r="AA65" s="67" t="str">
        <f>IF(AJ77&lt;&gt;"",AJ77,"")</f>
        <v/>
      </c>
      <c r="AB65" s="399" t="str">
        <f>IF(AND(P65="",V65="",Y65=""),"",SUM(P65,V65,Y65))</f>
        <v/>
      </c>
      <c r="AC65" s="400" t="s">
        <v>73</v>
      </c>
      <c r="AD65" s="386" t="str">
        <f>IF(AND(R65="",X65="",AA65=""),"",SUM(R65,X65,AA65))</f>
        <v/>
      </c>
      <c r="AE65" s="387" t="str">
        <f>IF(SUM(Q66,W66,Z66)&gt;0,SUM(Q66,W66,Z66),"")</f>
        <v/>
      </c>
      <c r="AF65" s="388"/>
      <c r="AG65" s="389"/>
      <c r="AH65" s="390" t="str">
        <f>IF(AE65&lt;&gt;"",(RANK(AE65,AE63:AG70)&amp;"."),"")</f>
        <v/>
      </c>
      <c r="AI65" s="391"/>
      <c r="AJ65" s="392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</row>
    <row r="66" spans="1:50" ht="12" customHeight="1" x14ac:dyDescent="0.25">
      <c r="A66" s="357"/>
      <c r="B66" s="359"/>
      <c r="C66" s="363"/>
      <c r="D66" s="364"/>
      <c r="E66" s="364"/>
      <c r="F66" s="364"/>
      <c r="G66" s="364"/>
      <c r="H66" s="364"/>
      <c r="I66" s="364"/>
      <c r="J66" s="364"/>
      <c r="K66" s="364"/>
      <c r="L66" s="365"/>
      <c r="M66" s="368"/>
      <c r="N66" s="368"/>
      <c r="O66" s="369"/>
      <c r="P66" s="68"/>
      <c r="Q66" s="58" t="str">
        <f>IF((P65=3),2,IF(R65=3,1,""))</f>
        <v/>
      </c>
      <c r="R66" s="59"/>
      <c r="S66" s="69"/>
      <c r="T66" s="55"/>
      <c r="U66" s="56"/>
      <c r="V66" s="57"/>
      <c r="W66" s="58" t="str">
        <f>IF((V65=3),2,IF(X65=3,1,""))</f>
        <v/>
      </c>
      <c r="X66" s="59"/>
      <c r="Y66" s="57"/>
      <c r="Z66" s="58" t="str">
        <f>IF((Y65=3),2,IF(AA65=3,1,""))</f>
        <v/>
      </c>
      <c r="AA66" s="60"/>
      <c r="AB66" s="371"/>
      <c r="AC66" s="373"/>
      <c r="AD66" s="375"/>
      <c r="AE66" s="379"/>
      <c r="AF66" s="380"/>
      <c r="AG66" s="381"/>
      <c r="AH66" s="393"/>
      <c r="AI66" s="394"/>
      <c r="AJ66" s="395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</row>
    <row r="67" spans="1:50" ht="12" customHeight="1" x14ac:dyDescent="0.25">
      <c r="A67" s="357"/>
      <c r="B67" s="359">
        <v>3</v>
      </c>
      <c r="C67" s="396" t="str">
        <f>IF((A67=""),"",VLOOKUP(A67,[4]Prijave!$C$6:$E$81,2))</f>
        <v/>
      </c>
      <c r="D67" s="397"/>
      <c r="E67" s="397"/>
      <c r="F67" s="397"/>
      <c r="G67" s="397"/>
      <c r="H67" s="397"/>
      <c r="I67" s="397"/>
      <c r="J67" s="397"/>
      <c r="K67" s="397"/>
      <c r="L67" s="398"/>
      <c r="M67" s="368" t="str">
        <f>IF((A67=""),"","("&amp;UPPER(VLOOKUP(A67,[4]Prijave!$C$6:$E$81,3))&amp;")")</f>
        <v/>
      </c>
      <c r="N67" s="368"/>
      <c r="O67" s="369"/>
      <c r="P67" s="61" t="str">
        <f>IF(AH78&lt;&gt;"",AH78,"")</f>
        <v/>
      </c>
      <c r="Q67" s="61" t="s">
        <v>73</v>
      </c>
      <c r="R67" s="62" t="str">
        <f>IF(AJ78&lt;&gt;"",AJ78,"")</f>
        <v/>
      </c>
      <c r="S67" s="66" t="str">
        <f>IF(AJ74&lt;&gt;"",AJ74,"")</f>
        <v/>
      </c>
      <c r="T67" s="61" t="s">
        <v>73</v>
      </c>
      <c r="U67" s="62" t="str">
        <f>IF(AH74&lt;&gt;"",AH74,"")</f>
        <v/>
      </c>
      <c r="V67" s="63"/>
      <c r="W67" s="64"/>
      <c r="X67" s="65"/>
      <c r="Y67" s="66" t="str">
        <f>IF(AJ75&lt;&gt;"",AJ75,"")</f>
        <v/>
      </c>
      <c r="Z67" s="61" t="s">
        <v>73</v>
      </c>
      <c r="AA67" s="67" t="str">
        <f>IF(AH75&lt;&gt;"",AH75,"")</f>
        <v/>
      </c>
      <c r="AB67" s="399" t="str">
        <f>IF(AND(P67="",S67="",Y67=""),"",SUM(P67,S67,Y67))</f>
        <v/>
      </c>
      <c r="AC67" s="400" t="s">
        <v>73</v>
      </c>
      <c r="AD67" s="386" t="str">
        <f>IF(AND(R67="",U67="",AA67=""),"",SUM(R67,U67,AA67))</f>
        <v/>
      </c>
      <c r="AE67" s="387" t="str">
        <f>IF(SUM(Q68,T68,Z68)&gt;0,SUM(Q68,T68,Z68),"")</f>
        <v/>
      </c>
      <c r="AF67" s="388"/>
      <c r="AG67" s="389"/>
      <c r="AH67" s="390" t="str">
        <f>IF(AE67&lt;&gt;"",(RANK(AE67,AE63:AG70)&amp;"."),"")</f>
        <v/>
      </c>
      <c r="AI67" s="391"/>
      <c r="AJ67" s="392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</row>
    <row r="68" spans="1:50" ht="12" customHeight="1" x14ac:dyDescent="0.25">
      <c r="A68" s="357"/>
      <c r="B68" s="359"/>
      <c r="C68" s="363"/>
      <c r="D68" s="364"/>
      <c r="E68" s="364"/>
      <c r="F68" s="364"/>
      <c r="G68" s="364"/>
      <c r="H68" s="364"/>
      <c r="I68" s="364"/>
      <c r="J68" s="364"/>
      <c r="K68" s="364"/>
      <c r="L68" s="365"/>
      <c r="M68" s="368"/>
      <c r="N68" s="368"/>
      <c r="O68" s="369"/>
      <c r="P68" s="68"/>
      <c r="Q68" s="58" t="str">
        <f>IF((P67=3),2,IF(R67=3,1,""))</f>
        <v/>
      </c>
      <c r="R68" s="59"/>
      <c r="S68" s="57"/>
      <c r="T68" s="58" t="str">
        <f>IF((S67=3),2,IF(U67=3,1,""))</f>
        <v/>
      </c>
      <c r="U68" s="59"/>
      <c r="V68" s="69"/>
      <c r="W68" s="55"/>
      <c r="X68" s="56"/>
      <c r="Y68" s="57"/>
      <c r="Z68" s="58" t="str">
        <f>IF((Y67=3),2,IF(AA67=3,1,""))</f>
        <v/>
      </c>
      <c r="AA68" s="60"/>
      <c r="AB68" s="371"/>
      <c r="AC68" s="373"/>
      <c r="AD68" s="375"/>
      <c r="AE68" s="379"/>
      <c r="AF68" s="380"/>
      <c r="AG68" s="381"/>
      <c r="AH68" s="393"/>
      <c r="AI68" s="394"/>
      <c r="AJ68" s="395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</row>
    <row r="69" spans="1:50" ht="12" customHeight="1" x14ac:dyDescent="0.25">
      <c r="A69" s="357"/>
      <c r="B69" s="359">
        <v>4</v>
      </c>
      <c r="C69" s="396" t="str">
        <f>IF((A69=""),"",VLOOKUP(A69,[4]Prijave!$C$6:$E$81,2))</f>
        <v/>
      </c>
      <c r="D69" s="397"/>
      <c r="E69" s="397"/>
      <c r="F69" s="397"/>
      <c r="G69" s="397"/>
      <c r="H69" s="397"/>
      <c r="I69" s="397"/>
      <c r="J69" s="397"/>
      <c r="K69" s="397"/>
      <c r="L69" s="398"/>
      <c r="M69" s="368" t="str">
        <f>IF((A69=""),"","("&amp;UPPER(VLOOKUP(A69,[4]Prijave!$C$6:$E$81,3))&amp;")")</f>
        <v/>
      </c>
      <c r="N69" s="368"/>
      <c r="O69" s="369"/>
      <c r="P69" s="61" t="str">
        <f>IF(AJ73&lt;&gt;"",AJ73,"")</f>
        <v/>
      </c>
      <c r="Q69" s="61" t="s">
        <v>73</v>
      </c>
      <c r="R69" s="62" t="str">
        <f>IF(AH73&lt;&gt;"",AH73,"")</f>
        <v/>
      </c>
      <c r="S69" s="66" t="str">
        <f>IF(AJ77&lt;&gt;"",AJ77,"")</f>
        <v/>
      </c>
      <c r="T69" s="61" t="s">
        <v>73</v>
      </c>
      <c r="U69" s="62" t="str">
        <f>IF(AH77&lt;&gt;"",AH77,"")</f>
        <v/>
      </c>
      <c r="V69" s="66" t="str">
        <f>IF(AH75&lt;&gt;"",AH75,"")</f>
        <v/>
      </c>
      <c r="W69" s="61" t="s">
        <v>73</v>
      </c>
      <c r="X69" s="62" t="str">
        <f>IF(AJ75&lt;&gt;"",AJ75,"")</f>
        <v/>
      </c>
      <c r="Y69" s="63"/>
      <c r="Z69" s="64"/>
      <c r="AA69" s="70"/>
      <c r="AB69" s="399" t="str">
        <f>IF(AND(P69="",S69="",V69=""),"",SUM(P69,S69,V69))</f>
        <v/>
      </c>
      <c r="AC69" s="400" t="s">
        <v>73</v>
      </c>
      <c r="AD69" s="386" t="str">
        <f>IF(AND(R69="",U69="",X69=""),"",SUM(R69,U69,X69))</f>
        <v/>
      </c>
      <c r="AE69" s="387" t="str">
        <f>IF(SUM(Q70,T70,W70)&gt;0,SUM(Q70,T70,W70),"")</f>
        <v/>
      </c>
      <c r="AF69" s="388"/>
      <c r="AG69" s="389"/>
      <c r="AH69" s="384" t="str">
        <f>IF(AE69&lt;&gt;"",(RANK(AE69,AE63:AG70)&amp;"."),"")</f>
        <v/>
      </c>
      <c r="AI69" s="384"/>
      <c r="AJ69" s="385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</row>
    <row r="70" spans="1:50" ht="13.5" customHeight="1" thickBot="1" x14ac:dyDescent="0.3">
      <c r="A70" s="357"/>
      <c r="B70" s="438"/>
      <c r="C70" s="439"/>
      <c r="D70" s="440"/>
      <c r="E70" s="440"/>
      <c r="F70" s="440"/>
      <c r="G70" s="440"/>
      <c r="H70" s="440"/>
      <c r="I70" s="440"/>
      <c r="J70" s="440"/>
      <c r="K70" s="440"/>
      <c r="L70" s="441"/>
      <c r="M70" s="442"/>
      <c r="N70" s="442"/>
      <c r="O70" s="443"/>
      <c r="P70" s="71"/>
      <c r="Q70" s="72" t="str">
        <f>IF((P69=3),2,IF(R69=3,1,""))</f>
        <v/>
      </c>
      <c r="R70" s="73"/>
      <c r="S70" s="74"/>
      <c r="T70" s="72" t="str">
        <f>IF((S69=3),2,IF(U69=3,1,""))</f>
        <v/>
      </c>
      <c r="U70" s="73"/>
      <c r="V70" s="74"/>
      <c r="W70" s="72" t="str">
        <f>IF((V69=3),2,IF(X69=3,1,""))</f>
        <v/>
      </c>
      <c r="X70" s="73"/>
      <c r="Y70" s="75"/>
      <c r="Z70" s="76"/>
      <c r="AA70" s="77"/>
      <c r="AB70" s="444"/>
      <c r="AC70" s="445"/>
      <c r="AD70" s="446"/>
      <c r="AE70" s="447"/>
      <c r="AF70" s="448"/>
      <c r="AG70" s="449"/>
      <c r="AH70" s="450"/>
      <c r="AI70" s="450"/>
      <c r="AJ70" s="451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</row>
    <row r="71" spans="1:50" ht="6" customHeight="1" x14ac:dyDescent="0.3">
      <c r="AH71" s="42" t="s">
        <v>79</v>
      </c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</row>
    <row r="72" spans="1:50" ht="12.75" customHeight="1" x14ac:dyDescent="0.3">
      <c r="B72" s="78"/>
      <c r="C72" s="79"/>
      <c r="D72" s="80"/>
      <c r="E72" s="80"/>
      <c r="F72" s="80"/>
      <c r="G72" s="80"/>
      <c r="H72" s="80"/>
      <c r="I72" s="80"/>
      <c r="J72" s="429"/>
      <c r="K72" s="429"/>
      <c r="L72" s="429"/>
      <c r="M72" s="429"/>
      <c r="N72" s="429"/>
      <c r="O72" s="429"/>
      <c r="P72" s="429"/>
      <c r="Q72" s="429"/>
      <c r="R72" s="429"/>
      <c r="S72" s="430">
        <v>1</v>
      </c>
      <c r="T72" s="430"/>
      <c r="U72" s="430"/>
      <c r="V72" s="430">
        <v>2</v>
      </c>
      <c r="W72" s="430"/>
      <c r="X72" s="430"/>
      <c r="Y72" s="430">
        <v>3</v>
      </c>
      <c r="Z72" s="430"/>
      <c r="AA72" s="430"/>
      <c r="AB72" s="430">
        <v>4</v>
      </c>
      <c r="AC72" s="430"/>
      <c r="AD72" s="430"/>
      <c r="AE72" s="430">
        <v>5</v>
      </c>
      <c r="AF72" s="430"/>
      <c r="AG72" s="431"/>
      <c r="AH72" s="432" t="s">
        <v>80</v>
      </c>
      <c r="AI72" s="429"/>
      <c r="AJ72" s="429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</row>
    <row r="73" spans="1:50" ht="19" customHeight="1" x14ac:dyDescent="0.25">
      <c r="B73" s="435" t="s">
        <v>81</v>
      </c>
      <c r="C73" s="435"/>
      <c r="D73" s="82"/>
      <c r="E73" s="83" t="s">
        <v>82</v>
      </c>
      <c r="F73" s="433" t="str">
        <f>C63</f>
        <v/>
      </c>
      <c r="G73" s="433"/>
      <c r="H73" s="433"/>
      <c r="I73" s="433"/>
      <c r="J73" s="433"/>
      <c r="K73" s="433"/>
      <c r="L73" s="84" t="s">
        <v>83</v>
      </c>
      <c r="M73" s="433" t="str">
        <f>C69</f>
        <v/>
      </c>
      <c r="N73" s="433"/>
      <c r="O73" s="433"/>
      <c r="P73" s="433"/>
      <c r="Q73" s="433"/>
      <c r="R73" s="434"/>
      <c r="S73" s="85"/>
      <c r="T73" s="86" t="s">
        <v>83</v>
      </c>
      <c r="U73" s="87"/>
      <c r="V73" s="85"/>
      <c r="W73" s="86" t="s">
        <v>83</v>
      </c>
      <c r="X73" s="87"/>
      <c r="Y73" s="85"/>
      <c r="Z73" s="86" t="s">
        <v>83</v>
      </c>
      <c r="AA73" s="87"/>
      <c r="AB73" s="85"/>
      <c r="AC73" s="86" t="s">
        <v>83</v>
      </c>
      <c r="AD73" s="87"/>
      <c r="AE73" s="85"/>
      <c r="AF73" s="86" t="s">
        <v>83</v>
      </c>
      <c r="AG73" s="87"/>
      <c r="AH73" s="88" t="str">
        <f t="shared" ref="AH73:AH78" si="39">IF(AND(AV73=0,AW73=0),"",AV73)</f>
        <v/>
      </c>
      <c r="AI73" s="89" t="s">
        <v>73</v>
      </c>
      <c r="AJ73" s="90" t="str">
        <f t="shared" ref="AJ73:AJ78" si="40">IF(AND(AV73=0,AW73=0),"",AW73)</f>
        <v/>
      </c>
      <c r="AL73" s="91">
        <f t="shared" ref="AL73:AL78" si="41">IF(S73&gt;U73,1,0)</f>
        <v>0</v>
      </c>
      <c r="AM73" s="91">
        <f t="shared" ref="AM73:AM78" si="42">IF(U73&gt;S73,1,0)</f>
        <v>0</v>
      </c>
      <c r="AN73" s="91">
        <f t="shared" ref="AN73:AN78" si="43">IF(V73&gt;X73,1,0)</f>
        <v>0</v>
      </c>
      <c r="AO73" s="91">
        <f t="shared" ref="AO73:AO78" si="44">IF(X73&gt;V73,1,0)</f>
        <v>0</v>
      </c>
      <c r="AP73" s="91">
        <f t="shared" ref="AP73:AP78" si="45">IF(Y73&gt;AA73,1,0)</f>
        <v>0</v>
      </c>
      <c r="AQ73" s="91">
        <f t="shared" ref="AQ73:AQ78" si="46">IF(AA73&gt;Y73,1,0)</f>
        <v>0</v>
      </c>
      <c r="AR73" s="91">
        <f t="shared" ref="AR73:AR78" si="47">IF(AB73&gt;AD73,1,0)</f>
        <v>0</v>
      </c>
      <c r="AS73" s="91">
        <f t="shared" ref="AS73:AS78" si="48">IF(AD73&gt;AB73,1,0)</f>
        <v>0</v>
      </c>
      <c r="AT73" s="91">
        <f t="shared" ref="AT73:AT78" si="49">IF(AE73&gt;AG73,1,0)</f>
        <v>0</v>
      </c>
      <c r="AU73" s="91">
        <f t="shared" ref="AU73:AU78" si="50">IF(AG73&gt;AE73,1,0)</f>
        <v>0</v>
      </c>
      <c r="AV73" s="91">
        <f t="shared" ref="AV73:AW78" si="51">AL73+AN73+AP73+AR73+AT73</f>
        <v>0</v>
      </c>
      <c r="AW73" s="91">
        <f t="shared" si="51"/>
        <v>0</v>
      </c>
      <c r="AX73" s="47"/>
    </row>
    <row r="74" spans="1:50" ht="19" customHeight="1" x14ac:dyDescent="0.25">
      <c r="B74" s="92"/>
      <c r="C74" s="93"/>
      <c r="E74" s="83" t="s">
        <v>84</v>
      </c>
      <c r="F74" s="433" t="str">
        <f>C65</f>
        <v/>
      </c>
      <c r="G74" s="433"/>
      <c r="H74" s="433"/>
      <c r="I74" s="433"/>
      <c r="J74" s="433"/>
      <c r="K74" s="433"/>
      <c r="L74" s="84" t="s">
        <v>83</v>
      </c>
      <c r="M74" s="433" t="str">
        <f>C67</f>
        <v/>
      </c>
      <c r="N74" s="433"/>
      <c r="O74" s="433"/>
      <c r="P74" s="433"/>
      <c r="Q74" s="433"/>
      <c r="R74" s="434"/>
      <c r="S74" s="85"/>
      <c r="T74" s="86" t="s">
        <v>83</v>
      </c>
      <c r="U74" s="87"/>
      <c r="V74" s="85"/>
      <c r="W74" s="86" t="s">
        <v>83</v>
      </c>
      <c r="X74" s="87"/>
      <c r="Y74" s="85"/>
      <c r="Z74" s="86" t="s">
        <v>83</v>
      </c>
      <c r="AA74" s="87"/>
      <c r="AB74" s="85"/>
      <c r="AC74" s="86" t="s">
        <v>83</v>
      </c>
      <c r="AD74" s="87"/>
      <c r="AE74" s="85"/>
      <c r="AF74" s="86" t="s">
        <v>83</v>
      </c>
      <c r="AG74" s="87"/>
      <c r="AH74" s="88" t="str">
        <f t="shared" si="39"/>
        <v/>
      </c>
      <c r="AI74" s="89" t="s">
        <v>73</v>
      </c>
      <c r="AJ74" s="90" t="str">
        <f t="shared" si="40"/>
        <v/>
      </c>
      <c r="AL74" s="91">
        <f t="shared" si="41"/>
        <v>0</v>
      </c>
      <c r="AM74" s="91">
        <f t="shared" si="42"/>
        <v>0</v>
      </c>
      <c r="AN74" s="91">
        <f t="shared" si="43"/>
        <v>0</v>
      </c>
      <c r="AO74" s="91">
        <f t="shared" si="44"/>
        <v>0</v>
      </c>
      <c r="AP74" s="91">
        <f t="shared" si="45"/>
        <v>0</v>
      </c>
      <c r="AQ74" s="91">
        <f t="shared" si="46"/>
        <v>0</v>
      </c>
      <c r="AR74" s="91">
        <f t="shared" si="47"/>
        <v>0</v>
      </c>
      <c r="AS74" s="91">
        <f t="shared" si="48"/>
        <v>0</v>
      </c>
      <c r="AT74" s="91">
        <f t="shared" si="49"/>
        <v>0</v>
      </c>
      <c r="AU74" s="91">
        <f t="shared" si="50"/>
        <v>0</v>
      </c>
      <c r="AV74" s="91">
        <f t="shared" si="51"/>
        <v>0</v>
      </c>
      <c r="AW74" s="91">
        <f t="shared" si="51"/>
        <v>0</v>
      </c>
      <c r="AX74" s="47"/>
    </row>
    <row r="75" spans="1:50" ht="19" customHeight="1" x14ac:dyDescent="0.25">
      <c r="B75" s="435" t="s">
        <v>85</v>
      </c>
      <c r="C75" s="435"/>
      <c r="D75" s="82"/>
      <c r="E75" s="83" t="s">
        <v>86</v>
      </c>
      <c r="F75" s="433" t="str">
        <f>C69</f>
        <v/>
      </c>
      <c r="G75" s="433"/>
      <c r="H75" s="433"/>
      <c r="I75" s="433"/>
      <c r="J75" s="433"/>
      <c r="K75" s="433"/>
      <c r="L75" s="84" t="s">
        <v>83</v>
      </c>
      <c r="M75" s="433" t="str">
        <f>C67</f>
        <v/>
      </c>
      <c r="N75" s="433"/>
      <c r="O75" s="433"/>
      <c r="P75" s="433"/>
      <c r="Q75" s="433"/>
      <c r="R75" s="434"/>
      <c r="S75" s="85"/>
      <c r="T75" s="86" t="s">
        <v>83</v>
      </c>
      <c r="U75" s="87"/>
      <c r="V75" s="85"/>
      <c r="W75" s="86" t="s">
        <v>83</v>
      </c>
      <c r="X75" s="87"/>
      <c r="Y75" s="85"/>
      <c r="Z75" s="86" t="s">
        <v>83</v>
      </c>
      <c r="AA75" s="87"/>
      <c r="AB75" s="85"/>
      <c r="AC75" s="86" t="s">
        <v>83</v>
      </c>
      <c r="AD75" s="87"/>
      <c r="AE75" s="85"/>
      <c r="AF75" s="86" t="s">
        <v>83</v>
      </c>
      <c r="AG75" s="87"/>
      <c r="AH75" s="88" t="str">
        <f t="shared" si="39"/>
        <v/>
      </c>
      <c r="AI75" s="89" t="s">
        <v>73</v>
      </c>
      <c r="AJ75" s="90" t="str">
        <f t="shared" si="40"/>
        <v/>
      </c>
      <c r="AL75" s="91">
        <f t="shared" si="41"/>
        <v>0</v>
      </c>
      <c r="AM75" s="91">
        <f t="shared" si="42"/>
        <v>0</v>
      </c>
      <c r="AN75" s="91">
        <f t="shared" si="43"/>
        <v>0</v>
      </c>
      <c r="AO75" s="91">
        <f t="shared" si="44"/>
        <v>0</v>
      </c>
      <c r="AP75" s="91">
        <f t="shared" si="45"/>
        <v>0</v>
      </c>
      <c r="AQ75" s="91">
        <f t="shared" si="46"/>
        <v>0</v>
      </c>
      <c r="AR75" s="91">
        <f t="shared" si="47"/>
        <v>0</v>
      </c>
      <c r="AS75" s="91">
        <f t="shared" si="48"/>
        <v>0</v>
      </c>
      <c r="AT75" s="91">
        <f t="shared" si="49"/>
        <v>0</v>
      </c>
      <c r="AU75" s="91">
        <f t="shared" si="50"/>
        <v>0</v>
      </c>
      <c r="AV75" s="91">
        <f t="shared" si="51"/>
        <v>0</v>
      </c>
      <c r="AW75" s="91">
        <f t="shared" si="51"/>
        <v>0</v>
      </c>
      <c r="AX75" s="47"/>
    </row>
    <row r="76" spans="1:50" ht="19" customHeight="1" x14ac:dyDescent="0.25">
      <c r="B76" s="94"/>
      <c r="C76" s="95"/>
      <c r="D76" s="82"/>
      <c r="E76" s="83" t="s">
        <v>87</v>
      </c>
      <c r="F76" s="433" t="str">
        <f>C63</f>
        <v/>
      </c>
      <c r="G76" s="433"/>
      <c r="H76" s="433"/>
      <c r="I76" s="433"/>
      <c r="J76" s="433"/>
      <c r="K76" s="433"/>
      <c r="L76" s="84" t="s">
        <v>83</v>
      </c>
      <c r="M76" s="433" t="str">
        <f>C65</f>
        <v/>
      </c>
      <c r="N76" s="433"/>
      <c r="O76" s="433"/>
      <c r="P76" s="433"/>
      <c r="Q76" s="433"/>
      <c r="R76" s="434"/>
      <c r="S76" s="85"/>
      <c r="T76" s="86" t="s">
        <v>83</v>
      </c>
      <c r="U76" s="87"/>
      <c r="V76" s="85"/>
      <c r="W76" s="86" t="s">
        <v>83</v>
      </c>
      <c r="X76" s="87"/>
      <c r="Y76" s="85"/>
      <c r="Z76" s="86" t="s">
        <v>83</v>
      </c>
      <c r="AA76" s="87"/>
      <c r="AB76" s="85"/>
      <c r="AC76" s="86" t="s">
        <v>83</v>
      </c>
      <c r="AD76" s="87"/>
      <c r="AE76" s="85"/>
      <c r="AF76" s="86" t="s">
        <v>83</v>
      </c>
      <c r="AG76" s="87"/>
      <c r="AH76" s="88" t="str">
        <f t="shared" si="39"/>
        <v/>
      </c>
      <c r="AI76" s="96" t="s">
        <v>73</v>
      </c>
      <c r="AJ76" s="90" t="str">
        <f t="shared" si="40"/>
        <v/>
      </c>
      <c r="AL76" s="91">
        <f t="shared" si="41"/>
        <v>0</v>
      </c>
      <c r="AM76" s="91">
        <f t="shared" si="42"/>
        <v>0</v>
      </c>
      <c r="AN76" s="91">
        <f t="shared" si="43"/>
        <v>0</v>
      </c>
      <c r="AO76" s="91">
        <f t="shared" si="44"/>
        <v>0</v>
      </c>
      <c r="AP76" s="91">
        <f t="shared" si="45"/>
        <v>0</v>
      </c>
      <c r="AQ76" s="91">
        <f t="shared" si="46"/>
        <v>0</v>
      </c>
      <c r="AR76" s="91">
        <f t="shared" si="47"/>
        <v>0</v>
      </c>
      <c r="AS76" s="91">
        <f t="shared" si="48"/>
        <v>0</v>
      </c>
      <c r="AT76" s="91">
        <f t="shared" si="49"/>
        <v>0</v>
      </c>
      <c r="AU76" s="91">
        <f t="shared" si="50"/>
        <v>0</v>
      </c>
      <c r="AV76" s="91">
        <f t="shared" si="51"/>
        <v>0</v>
      </c>
      <c r="AW76" s="91">
        <f t="shared" si="51"/>
        <v>0</v>
      </c>
      <c r="AX76" s="47"/>
    </row>
    <row r="77" spans="1:50" ht="19" customHeight="1" x14ac:dyDescent="0.25">
      <c r="B77" s="435" t="s">
        <v>88</v>
      </c>
      <c r="C77" s="435"/>
      <c r="D77" s="82"/>
      <c r="E77" s="83" t="s">
        <v>89</v>
      </c>
      <c r="F77" s="433" t="str">
        <f>C65</f>
        <v/>
      </c>
      <c r="G77" s="433"/>
      <c r="H77" s="433"/>
      <c r="I77" s="433"/>
      <c r="J77" s="433"/>
      <c r="K77" s="433"/>
      <c r="L77" s="84" t="s">
        <v>83</v>
      </c>
      <c r="M77" s="433" t="str">
        <f>C69</f>
        <v/>
      </c>
      <c r="N77" s="433"/>
      <c r="O77" s="433"/>
      <c r="P77" s="433"/>
      <c r="Q77" s="433"/>
      <c r="R77" s="434"/>
      <c r="S77" s="85"/>
      <c r="T77" s="86" t="s">
        <v>83</v>
      </c>
      <c r="U77" s="87"/>
      <c r="V77" s="85"/>
      <c r="W77" s="86" t="s">
        <v>83</v>
      </c>
      <c r="X77" s="87"/>
      <c r="Y77" s="85"/>
      <c r="Z77" s="86" t="s">
        <v>83</v>
      </c>
      <c r="AA77" s="87"/>
      <c r="AB77" s="85"/>
      <c r="AC77" s="86" t="s">
        <v>83</v>
      </c>
      <c r="AD77" s="87"/>
      <c r="AE77" s="85"/>
      <c r="AF77" s="86" t="s">
        <v>83</v>
      </c>
      <c r="AG77" s="87"/>
      <c r="AH77" s="88" t="str">
        <f t="shared" si="39"/>
        <v/>
      </c>
      <c r="AI77" s="89" t="s">
        <v>73</v>
      </c>
      <c r="AJ77" s="90" t="str">
        <f t="shared" si="40"/>
        <v/>
      </c>
      <c r="AL77" s="91">
        <f t="shared" si="41"/>
        <v>0</v>
      </c>
      <c r="AM77" s="91">
        <f t="shared" si="42"/>
        <v>0</v>
      </c>
      <c r="AN77" s="91">
        <f t="shared" si="43"/>
        <v>0</v>
      </c>
      <c r="AO77" s="91">
        <f t="shared" si="44"/>
        <v>0</v>
      </c>
      <c r="AP77" s="91">
        <f t="shared" si="45"/>
        <v>0</v>
      </c>
      <c r="AQ77" s="91">
        <f t="shared" si="46"/>
        <v>0</v>
      </c>
      <c r="AR77" s="91">
        <f t="shared" si="47"/>
        <v>0</v>
      </c>
      <c r="AS77" s="91">
        <f t="shared" si="48"/>
        <v>0</v>
      </c>
      <c r="AT77" s="91">
        <f t="shared" si="49"/>
        <v>0</v>
      </c>
      <c r="AU77" s="91">
        <f t="shared" si="50"/>
        <v>0</v>
      </c>
      <c r="AV77" s="91">
        <f t="shared" si="51"/>
        <v>0</v>
      </c>
      <c r="AW77" s="91">
        <f t="shared" si="51"/>
        <v>0</v>
      </c>
      <c r="AX77" s="47"/>
    </row>
    <row r="78" spans="1:50" ht="19" customHeight="1" x14ac:dyDescent="0.25">
      <c r="B78" s="94"/>
      <c r="C78" s="95"/>
      <c r="D78" s="82"/>
      <c r="E78" s="97" t="s">
        <v>90</v>
      </c>
      <c r="F78" s="436" t="str">
        <f>C67</f>
        <v/>
      </c>
      <c r="G78" s="436"/>
      <c r="H78" s="436"/>
      <c r="I78" s="436"/>
      <c r="J78" s="436"/>
      <c r="K78" s="436"/>
      <c r="L78" s="98" t="s">
        <v>83</v>
      </c>
      <c r="M78" s="436" t="str">
        <f>C63</f>
        <v/>
      </c>
      <c r="N78" s="436"/>
      <c r="O78" s="436"/>
      <c r="P78" s="436"/>
      <c r="Q78" s="436"/>
      <c r="R78" s="437"/>
      <c r="S78" s="99"/>
      <c r="T78" s="100" t="s">
        <v>83</v>
      </c>
      <c r="U78" s="101"/>
      <c r="V78" s="99"/>
      <c r="W78" s="100" t="s">
        <v>83</v>
      </c>
      <c r="X78" s="101"/>
      <c r="Y78" s="99"/>
      <c r="Z78" s="100" t="s">
        <v>83</v>
      </c>
      <c r="AA78" s="101"/>
      <c r="AB78" s="99"/>
      <c r="AC78" s="100" t="s">
        <v>83</v>
      </c>
      <c r="AD78" s="101"/>
      <c r="AE78" s="99"/>
      <c r="AF78" s="100" t="s">
        <v>83</v>
      </c>
      <c r="AG78" s="101"/>
      <c r="AH78" s="102" t="str">
        <f t="shared" si="39"/>
        <v/>
      </c>
      <c r="AI78" s="103" t="s">
        <v>73</v>
      </c>
      <c r="AJ78" s="51" t="str">
        <f t="shared" si="40"/>
        <v/>
      </c>
      <c r="AL78" s="91">
        <f t="shared" si="41"/>
        <v>0</v>
      </c>
      <c r="AM78" s="91">
        <f t="shared" si="42"/>
        <v>0</v>
      </c>
      <c r="AN78" s="91">
        <f t="shared" si="43"/>
        <v>0</v>
      </c>
      <c r="AO78" s="91">
        <f t="shared" si="44"/>
        <v>0</v>
      </c>
      <c r="AP78" s="91">
        <f t="shared" si="45"/>
        <v>0</v>
      </c>
      <c r="AQ78" s="91">
        <f t="shared" si="46"/>
        <v>0</v>
      </c>
      <c r="AR78" s="91">
        <f t="shared" si="47"/>
        <v>0</v>
      </c>
      <c r="AS78" s="91">
        <f t="shared" si="48"/>
        <v>0</v>
      </c>
      <c r="AT78" s="91">
        <f t="shared" si="49"/>
        <v>0</v>
      </c>
      <c r="AU78" s="91">
        <f t="shared" si="50"/>
        <v>0</v>
      </c>
      <c r="AV78" s="91">
        <f t="shared" si="51"/>
        <v>0</v>
      </c>
      <c r="AW78" s="91">
        <f t="shared" si="51"/>
        <v>0</v>
      </c>
      <c r="AX78" s="47"/>
    </row>
  </sheetData>
  <mergeCells count="274">
    <mergeCell ref="F78:K78"/>
    <mergeCell ref="M78:R78"/>
    <mergeCell ref="B75:C75"/>
    <mergeCell ref="F75:K75"/>
    <mergeCell ref="M75:R75"/>
    <mergeCell ref="F76:K76"/>
    <mergeCell ref="M76:R76"/>
    <mergeCell ref="B77:C77"/>
    <mergeCell ref="F77:K77"/>
    <mergeCell ref="M77:R77"/>
    <mergeCell ref="AH72:AJ72"/>
    <mergeCell ref="B73:C73"/>
    <mergeCell ref="F73:K73"/>
    <mergeCell ref="M73:R73"/>
    <mergeCell ref="F74:K74"/>
    <mergeCell ref="M74:R74"/>
    <mergeCell ref="AD69:AD70"/>
    <mergeCell ref="AE69:AG70"/>
    <mergeCell ref="AH69:AJ70"/>
    <mergeCell ref="J72:M72"/>
    <mergeCell ref="N72:R72"/>
    <mergeCell ref="S72:U72"/>
    <mergeCell ref="V72:X72"/>
    <mergeCell ref="Y72:AA72"/>
    <mergeCell ref="AB72:AD72"/>
    <mergeCell ref="AE72:AG72"/>
    <mergeCell ref="AH65:AJ66"/>
    <mergeCell ref="A67:A68"/>
    <mergeCell ref="B67:B68"/>
    <mergeCell ref="C67:L68"/>
    <mergeCell ref="M67:O68"/>
    <mergeCell ref="AB67:AB68"/>
    <mergeCell ref="AC67:AC68"/>
    <mergeCell ref="AD67:AD68"/>
    <mergeCell ref="AE67:AG68"/>
    <mergeCell ref="AH67:AJ68"/>
    <mergeCell ref="A65:A66"/>
    <mergeCell ref="B65:B66"/>
    <mergeCell ref="C65:L66"/>
    <mergeCell ref="M65:O66"/>
    <mergeCell ref="AB65:AB66"/>
    <mergeCell ref="AC65:AC66"/>
    <mergeCell ref="AD65:AD66"/>
    <mergeCell ref="AE65:AG66"/>
    <mergeCell ref="A69:A70"/>
    <mergeCell ref="B69:B70"/>
    <mergeCell ref="C69:L70"/>
    <mergeCell ref="M69:O70"/>
    <mergeCell ref="AB69:AB70"/>
    <mergeCell ref="AC69:AC70"/>
    <mergeCell ref="AB61:AD62"/>
    <mergeCell ref="AE61:AG62"/>
    <mergeCell ref="AH61:AJ62"/>
    <mergeCell ref="A63:A64"/>
    <mergeCell ref="B63:B64"/>
    <mergeCell ref="C63:L64"/>
    <mergeCell ref="M63:O64"/>
    <mergeCell ref="AB63:AB64"/>
    <mergeCell ref="AC63:AC64"/>
    <mergeCell ref="AD63:AD64"/>
    <mergeCell ref="B61:B62"/>
    <mergeCell ref="C61:O62"/>
    <mergeCell ref="P61:R62"/>
    <mergeCell ref="S61:U62"/>
    <mergeCell ref="V61:X62"/>
    <mergeCell ref="Y61:AA62"/>
    <mergeCell ref="AE63:AG64"/>
    <mergeCell ref="AH63:AJ64"/>
    <mergeCell ref="B58:C58"/>
    <mergeCell ref="F58:K58"/>
    <mergeCell ref="M58:R58"/>
    <mergeCell ref="F59:K59"/>
    <mergeCell ref="M59:R59"/>
    <mergeCell ref="B54:C54"/>
    <mergeCell ref="F54:K54"/>
    <mergeCell ref="M54:R54"/>
    <mergeCell ref="F55:K55"/>
    <mergeCell ref="M55:R55"/>
    <mergeCell ref="B56:C56"/>
    <mergeCell ref="F56:K56"/>
    <mergeCell ref="M56:R56"/>
    <mergeCell ref="J53:M53"/>
    <mergeCell ref="N53:R53"/>
    <mergeCell ref="S53:U53"/>
    <mergeCell ref="V53:X53"/>
    <mergeCell ref="Y53:AA53"/>
    <mergeCell ref="AB53:AD53"/>
    <mergeCell ref="AE53:AG53"/>
    <mergeCell ref="AH53:AJ53"/>
    <mergeCell ref="F57:K57"/>
    <mergeCell ref="M57:R57"/>
    <mergeCell ref="A50:A51"/>
    <mergeCell ref="B50:B51"/>
    <mergeCell ref="C50:L51"/>
    <mergeCell ref="M50:O51"/>
    <mergeCell ref="AB50:AB51"/>
    <mergeCell ref="AC50:AC51"/>
    <mergeCell ref="AD50:AD51"/>
    <mergeCell ref="AE50:AG51"/>
    <mergeCell ref="AH50:AJ51"/>
    <mergeCell ref="A48:A49"/>
    <mergeCell ref="B48:B49"/>
    <mergeCell ref="C48:L49"/>
    <mergeCell ref="M48:O49"/>
    <mergeCell ref="AB48:AB49"/>
    <mergeCell ref="AC48:AC49"/>
    <mergeCell ref="AD48:AD49"/>
    <mergeCell ref="AE48:AG49"/>
    <mergeCell ref="AH48:AJ49"/>
    <mergeCell ref="A46:A47"/>
    <mergeCell ref="B46:B47"/>
    <mergeCell ref="C46:L47"/>
    <mergeCell ref="M46:O47"/>
    <mergeCell ref="AB46:AB47"/>
    <mergeCell ref="AC46:AC47"/>
    <mergeCell ref="AD46:AD47"/>
    <mergeCell ref="AE46:AG47"/>
    <mergeCell ref="AH46:AJ47"/>
    <mergeCell ref="V42:X43"/>
    <mergeCell ref="Y42:AA43"/>
    <mergeCell ref="AB42:AD43"/>
    <mergeCell ref="AE42:AG43"/>
    <mergeCell ref="AH42:AJ43"/>
    <mergeCell ref="A44:A45"/>
    <mergeCell ref="B44:B45"/>
    <mergeCell ref="C44:L45"/>
    <mergeCell ref="M44:O45"/>
    <mergeCell ref="AB44:AB45"/>
    <mergeCell ref="AC44:AC45"/>
    <mergeCell ref="AD44:AD45"/>
    <mergeCell ref="AE44:AG45"/>
    <mergeCell ref="AH44:AJ45"/>
    <mergeCell ref="F40:K40"/>
    <mergeCell ref="M40:R40"/>
    <mergeCell ref="B42:B43"/>
    <mergeCell ref="C42:O43"/>
    <mergeCell ref="P42:R43"/>
    <mergeCell ref="S42:U43"/>
    <mergeCell ref="B37:C37"/>
    <mergeCell ref="F37:K37"/>
    <mergeCell ref="M37:R37"/>
    <mergeCell ref="F38:K38"/>
    <mergeCell ref="M38:R38"/>
    <mergeCell ref="B39:C39"/>
    <mergeCell ref="F39:K39"/>
    <mergeCell ref="M39:R39"/>
    <mergeCell ref="AH34:AJ34"/>
    <mergeCell ref="B35:C35"/>
    <mergeCell ref="F35:K35"/>
    <mergeCell ref="M35:R35"/>
    <mergeCell ref="F36:K36"/>
    <mergeCell ref="M36:R36"/>
    <mergeCell ref="AD31:AD32"/>
    <mergeCell ref="AE31:AG32"/>
    <mergeCell ref="AH31:AJ32"/>
    <mergeCell ref="J34:M34"/>
    <mergeCell ref="N34:R34"/>
    <mergeCell ref="S34:U34"/>
    <mergeCell ref="V34:X34"/>
    <mergeCell ref="Y34:AA34"/>
    <mergeCell ref="AB34:AD34"/>
    <mergeCell ref="AE34:AG34"/>
    <mergeCell ref="AH27:AJ28"/>
    <mergeCell ref="A29:A30"/>
    <mergeCell ref="B29:B30"/>
    <mergeCell ref="C29:L30"/>
    <mergeCell ref="M29:O30"/>
    <mergeCell ref="AB29:AB30"/>
    <mergeCell ref="AC29:AC30"/>
    <mergeCell ref="AD29:AD30"/>
    <mergeCell ref="AE29:AG30"/>
    <mergeCell ref="AH29:AJ30"/>
    <mergeCell ref="A27:A28"/>
    <mergeCell ref="B27:B28"/>
    <mergeCell ref="C27:L28"/>
    <mergeCell ref="M27:O28"/>
    <mergeCell ref="AB27:AB28"/>
    <mergeCell ref="AC27:AC28"/>
    <mergeCell ref="AD27:AD28"/>
    <mergeCell ref="AE27:AG28"/>
    <mergeCell ref="A31:A32"/>
    <mergeCell ref="B31:B32"/>
    <mergeCell ref="C31:L32"/>
    <mergeCell ref="M31:O32"/>
    <mergeCell ref="AB31:AB32"/>
    <mergeCell ref="AC31:AC32"/>
    <mergeCell ref="AB23:AD24"/>
    <mergeCell ref="AE23:AG24"/>
    <mergeCell ref="AH23:AJ24"/>
    <mergeCell ref="A25:A26"/>
    <mergeCell ref="B25:B26"/>
    <mergeCell ref="C25:L26"/>
    <mergeCell ref="M25:O26"/>
    <mergeCell ref="AB25:AB26"/>
    <mergeCell ref="AC25:AC26"/>
    <mergeCell ref="AD25:AD26"/>
    <mergeCell ref="B23:B24"/>
    <mergeCell ref="C23:O24"/>
    <mergeCell ref="P23:R24"/>
    <mergeCell ref="S23:U24"/>
    <mergeCell ref="V23:X24"/>
    <mergeCell ref="Y23:AA24"/>
    <mergeCell ref="AE25:AG26"/>
    <mergeCell ref="AH25:AJ26"/>
    <mergeCell ref="B20:C20"/>
    <mergeCell ref="F20:K20"/>
    <mergeCell ref="M20:R20"/>
    <mergeCell ref="F21:K21"/>
    <mergeCell ref="M21:R21"/>
    <mergeCell ref="B16:C16"/>
    <mergeCell ref="F16:K16"/>
    <mergeCell ref="M16:R16"/>
    <mergeCell ref="F17:K17"/>
    <mergeCell ref="M17:R17"/>
    <mergeCell ref="B18:C18"/>
    <mergeCell ref="F18:K18"/>
    <mergeCell ref="M18:R18"/>
    <mergeCell ref="J15:M15"/>
    <mergeCell ref="N15:R15"/>
    <mergeCell ref="S15:U15"/>
    <mergeCell ref="V15:X15"/>
    <mergeCell ref="Y15:AA15"/>
    <mergeCell ref="AB15:AD15"/>
    <mergeCell ref="AE15:AG15"/>
    <mergeCell ref="AH15:AJ15"/>
    <mergeCell ref="F19:K19"/>
    <mergeCell ref="M19:R19"/>
    <mergeCell ref="A12:A13"/>
    <mergeCell ref="B12:B13"/>
    <mergeCell ref="C12:L13"/>
    <mergeCell ref="M12:O13"/>
    <mergeCell ref="AB12:AB13"/>
    <mergeCell ref="AC12:AC13"/>
    <mergeCell ref="AD12:AD13"/>
    <mergeCell ref="AE12:AG13"/>
    <mergeCell ref="AH12:AJ13"/>
    <mergeCell ref="AD8:AD9"/>
    <mergeCell ref="AE8:AG9"/>
    <mergeCell ref="AH8:AJ9"/>
    <mergeCell ref="A10:A11"/>
    <mergeCell ref="B10:B11"/>
    <mergeCell ref="C10:L11"/>
    <mergeCell ref="M10:O11"/>
    <mergeCell ref="AB10:AB11"/>
    <mergeCell ref="AC10:AC11"/>
    <mergeCell ref="AD10:AD11"/>
    <mergeCell ref="A8:A9"/>
    <mergeCell ref="B8:B9"/>
    <mergeCell ref="C8:L9"/>
    <mergeCell ref="M8:O9"/>
    <mergeCell ref="AB8:AB9"/>
    <mergeCell ref="AC8:AC9"/>
    <mergeCell ref="AE10:AG11"/>
    <mergeCell ref="AH10:AJ11"/>
    <mergeCell ref="A6:A7"/>
    <mergeCell ref="B6:B7"/>
    <mergeCell ref="C6:L7"/>
    <mergeCell ref="M6:O7"/>
    <mergeCell ref="AB6:AB7"/>
    <mergeCell ref="AC6:AC7"/>
    <mergeCell ref="AD6:AD7"/>
    <mergeCell ref="AE6:AG7"/>
    <mergeCell ref="AH6:AJ7"/>
    <mergeCell ref="B1:AJ1"/>
    <mergeCell ref="B2:AJ2"/>
    <mergeCell ref="B4:B5"/>
    <mergeCell ref="C4:O5"/>
    <mergeCell ref="P4:R5"/>
    <mergeCell ref="S4:U5"/>
    <mergeCell ref="V4:X5"/>
    <mergeCell ref="Y4:AA5"/>
    <mergeCell ref="AB4:AD5"/>
    <mergeCell ref="AE4:AG5"/>
    <mergeCell ref="AH4:AJ5"/>
  </mergeCells>
  <dataValidations count="1">
    <dataValidation type="list" allowBlank="1" showInputMessage="1" showErrorMessage="1" sqref="AH60 AJ60 AJ22 AJ41 AH41 AH22" xr:uid="{01C271C0-F06F-4AAB-B06E-501B30C7FC3B}">
      <formula1>"0,1,2,3"</formula1>
    </dataValidation>
  </dataValidations>
  <printOptions horizontalCentered="1"/>
  <pageMargins left="0.39370078740157483" right="0.35433070866141736" top="0.19685039370078741" bottom="0.19685039370078741" header="0" footer="0"/>
  <pageSetup paperSize="9" orientation="portrait" horizontalDpi="300" verticalDpi="300" r:id="rId1"/>
  <headerFooter alignWithMargins="0"/>
  <rowBreaks count="1" manualBreakCount="1"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2E6D-0DFE-4A5F-A09A-08B07DF433F1}">
  <sheetPr>
    <tabColor rgb="FF92D050"/>
    <pageSetUpPr fitToPage="1"/>
  </sheetPr>
  <dimension ref="A1:AB19"/>
  <sheetViews>
    <sheetView workbookViewId="0">
      <selection activeCell="J13" sqref="J13"/>
    </sheetView>
  </sheetViews>
  <sheetFormatPr defaultColWidth="8.81640625" defaultRowHeight="11.5" x14ac:dyDescent="0.25"/>
  <cols>
    <col min="1" max="1" width="9.1796875" style="42" customWidth="1"/>
    <col min="2" max="2" width="4.7265625" style="113" customWidth="1"/>
    <col min="3" max="3" width="3" style="42" customWidth="1"/>
    <col min="4" max="4" width="15.7265625" style="118" customWidth="1"/>
    <col min="5" max="5" width="4.7265625" style="135" customWidth="1"/>
    <col min="6" max="6" width="15.7265625" style="118" customWidth="1"/>
    <col min="7" max="7" width="4.7265625" style="119" customWidth="1"/>
    <col min="8" max="8" width="15.7265625" style="120" customWidth="1"/>
    <col min="9" max="9" width="4.7265625" style="119" customWidth="1"/>
    <col min="10" max="10" width="15.7265625" style="118" customWidth="1"/>
    <col min="11" max="11" width="4.7265625" style="119" customWidth="1"/>
    <col min="12" max="16384" width="8.81640625" style="42"/>
  </cols>
  <sheetData>
    <row r="1" spans="1:28" ht="12.75" customHeight="1" x14ac:dyDescent="0.25">
      <c r="A1" s="112" t="s">
        <v>11</v>
      </c>
      <c r="C1" s="323" t="str">
        <f>[4]Prijave!A1</f>
        <v>NAZIV TEKMOVANJA</v>
      </c>
      <c r="D1" s="324"/>
      <c r="E1" s="324"/>
      <c r="F1" s="324"/>
      <c r="G1" s="324"/>
      <c r="H1" s="324"/>
      <c r="I1" s="324"/>
      <c r="J1" s="324"/>
      <c r="K1" s="325"/>
      <c r="L1" s="82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5"/>
    </row>
    <row r="2" spans="1:28" ht="13.5" customHeight="1" thickBot="1" x14ac:dyDescent="0.3">
      <c r="A2" s="42">
        <v>8</v>
      </c>
      <c r="C2" s="452" t="str">
        <f>[4]Prijave!D3 &amp; " - Finalna skupina "</f>
        <v xml:space="preserve">U15 DEKLICE - Finalna skupina </v>
      </c>
      <c r="D2" s="453"/>
      <c r="E2" s="453"/>
      <c r="F2" s="453"/>
      <c r="G2" s="453"/>
      <c r="H2" s="453"/>
      <c r="I2" s="453"/>
      <c r="J2" s="453"/>
      <c r="K2" s="454"/>
    </row>
    <row r="4" spans="1:28" ht="12.75" customHeight="1" x14ac:dyDescent="0.25">
      <c r="A4" s="113" t="s">
        <v>91</v>
      </c>
      <c r="B4" s="455">
        <v>1</v>
      </c>
      <c r="C4" s="456">
        <v>1</v>
      </c>
      <c r="D4" s="116" t="str">
        <f>IF((B4=""),"",VLOOKUP(B4,[4]Prijave!$C$6:$E$81,2))</f>
        <v>KOŠIR NEJA</v>
      </c>
      <c r="E4" s="117"/>
      <c r="K4" s="121"/>
    </row>
    <row r="5" spans="1:28" ht="12.75" customHeight="1" x14ac:dyDescent="0.3">
      <c r="A5" s="42" t="s">
        <v>92</v>
      </c>
      <c r="B5" s="455"/>
      <c r="C5" s="456"/>
      <c r="D5" s="123" t="s">
        <v>93</v>
      </c>
      <c r="E5" s="124" t="str">
        <f>IF((B4=""),"","("&amp;UPPER(VLOOKUP(B4,[4]Prijave!$C$6:$E$81,3))&amp;")")</f>
        <v>(ŠD SU)</v>
      </c>
      <c r="F5" s="125" t="str">
        <f>IF((E6=""),"",VLOOKUP(E6,[4]Prijave!$C$6:$E$81,2))</f>
        <v>KOŠIR NEJA</v>
      </c>
      <c r="G5" s="126"/>
      <c r="K5" s="121"/>
    </row>
    <row r="6" spans="1:28" ht="12.75" customHeight="1" x14ac:dyDescent="0.25">
      <c r="B6" s="455"/>
      <c r="C6" s="456">
        <v>2</v>
      </c>
      <c r="D6" s="116" t="str">
        <f>IF((B6=""),"",VLOOKUP(B6,[4]Prijave!$C$6:$E$81,2))</f>
        <v/>
      </c>
      <c r="E6" s="127">
        <v>1</v>
      </c>
      <c r="F6" s="128"/>
      <c r="G6" s="129" t="str">
        <f>IF((E6=""),"","("&amp;UPPER(VLOOKUP(E6,[4]Prijave!$C$6:$E$81,3))&amp;")")</f>
        <v>(ŠD SU)</v>
      </c>
      <c r="K6" s="121"/>
    </row>
    <row r="7" spans="1:28" ht="13.5" customHeight="1" x14ac:dyDescent="0.3">
      <c r="B7" s="455"/>
      <c r="C7" s="456"/>
      <c r="D7" s="123" t="s">
        <v>182</v>
      </c>
      <c r="E7" s="130" t="str">
        <f>IF((B6=""),"","("&amp;UPPER(VLOOKUP(B6,[4]Prijave!$C$6:$E$81,3))&amp;")")</f>
        <v/>
      </c>
      <c r="G7" s="131"/>
      <c r="H7" s="125" t="str">
        <f>IF((G8=""),"",VLOOKUP(G8,[4]Prijave!$C$6:$E$81,2))</f>
        <v>KOŠIR NEJA</v>
      </c>
      <c r="I7" s="126"/>
      <c r="K7" s="121"/>
    </row>
    <row r="8" spans="1:28" x14ac:dyDescent="0.25">
      <c r="A8" s="42" t="s">
        <v>98</v>
      </c>
      <c r="B8" s="455">
        <v>9</v>
      </c>
      <c r="C8" s="456">
        <v>3</v>
      </c>
      <c r="D8" s="116" t="str">
        <f>IF((B8=""),"",VLOOKUP(B8,[4]Prijave!$C$6:$E$81,2))</f>
        <v>OBRANOVIČ KOVŠCA</v>
      </c>
      <c r="E8" s="117"/>
      <c r="G8" s="132">
        <v>1</v>
      </c>
      <c r="H8" s="128" t="s">
        <v>271</v>
      </c>
      <c r="I8" s="129" t="str">
        <f>IF((G8=""),"","("&amp;UPPER(VLOOKUP(G8,[4]Prijave!$C$6:$E$81,3))&amp;")")</f>
        <v>(ŠD SU)</v>
      </c>
    </row>
    <row r="9" spans="1:28" x14ac:dyDescent="0.25">
      <c r="B9" s="455"/>
      <c r="C9" s="456"/>
      <c r="E9" s="124" t="str">
        <f>IF((B8=""),"","("&amp;UPPER(VLOOKUP(B8,[4]Prijave!$C$6:$E$81,3))&amp;")")</f>
        <v>(RAK)</v>
      </c>
      <c r="F9" s="125" t="str">
        <f>IF((E10=""),"",VLOOKUP(E10,[4]Prijave!$C$6:$E$81,2))</f>
        <v>KRHLIKAR LANA</v>
      </c>
      <c r="G9" s="133"/>
      <c r="I9" s="131"/>
    </row>
    <row r="10" spans="1:28" x14ac:dyDescent="0.25">
      <c r="A10" s="42" t="s">
        <v>26</v>
      </c>
      <c r="B10" s="455">
        <v>6</v>
      </c>
      <c r="C10" s="456">
        <v>4</v>
      </c>
      <c r="D10" s="116" t="str">
        <f>IF((B10=""),"",VLOOKUP(B10,[4]Prijave!$C$6:$E$81,2))</f>
        <v>KRHLIKAR LANA</v>
      </c>
      <c r="E10" s="132">
        <v>6</v>
      </c>
      <c r="F10" s="134" t="s">
        <v>272</v>
      </c>
      <c r="G10" s="135" t="str">
        <f>IF((E10=""),"","("&amp;UPPER(VLOOKUP(E10,[4]Prijave!$C$6:$E$81,3))&amp;")")</f>
        <v>(VES)</v>
      </c>
      <c r="I10" s="131"/>
    </row>
    <row r="11" spans="1:28" ht="12" x14ac:dyDescent="0.3">
      <c r="B11" s="455"/>
      <c r="C11" s="456"/>
      <c r="D11" s="123" t="s">
        <v>101</v>
      </c>
      <c r="E11" s="130" t="str">
        <f>IF((B10=""),"","("&amp;UPPER(VLOOKUP(B10,[4]Prijave!$C$6:$E$81,3))&amp;")")</f>
        <v>(VES)</v>
      </c>
      <c r="I11" s="131"/>
      <c r="J11" s="125" t="str">
        <f>IF((I12=""),"",VLOOKUP(I12,[4]Prijave!$C$6:$E$81,2))</f>
        <v>KOŠIR NEJA</v>
      </c>
      <c r="K11" s="126"/>
    </row>
    <row r="12" spans="1:28" x14ac:dyDescent="0.25">
      <c r="A12" s="42" t="s">
        <v>102</v>
      </c>
      <c r="B12" s="455">
        <v>8</v>
      </c>
      <c r="C12" s="456">
        <v>5</v>
      </c>
      <c r="D12" s="116" t="str">
        <f>IF((B12=""),"",VLOOKUP(B12,[4]Prijave!$C$6:$E$81,2))</f>
        <v>RUS TJAŠA</v>
      </c>
      <c r="E12" s="117"/>
      <c r="I12" s="132">
        <v>1</v>
      </c>
      <c r="J12" s="128" t="s">
        <v>271</v>
      </c>
      <c r="K12" s="136" t="str">
        <f>IF((I12=""),"","("&amp;UPPER(VLOOKUP(I12,[4]Prijave!$C$6:$E$81,3))&amp;")")</f>
        <v>(ŠD SU)</v>
      </c>
    </row>
    <row r="13" spans="1:28" ht="12" x14ac:dyDescent="0.3">
      <c r="B13" s="455"/>
      <c r="C13" s="456"/>
      <c r="D13" s="123" t="s">
        <v>101</v>
      </c>
      <c r="E13" s="124" t="str">
        <f>IF((B12=""),"","("&amp;UPPER(VLOOKUP(B12,[4]Prijave!$C$6:$E$81,3))&amp;")")</f>
        <v>(PRE)</v>
      </c>
      <c r="F13" s="125" t="str">
        <f>IF((E14=""),"",VLOOKUP(E14,[4]Prijave!$C$6:$E$81,2))</f>
        <v>RUS TJAŠA</v>
      </c>
      <c r="G13" s="126"/>
      <c r="I13" s="131"/>
    </row>
    <row r="14" spans="1:28" x14ac:dyDescent="0.25">
      <c r="A14" s="42" t="s">
        <v>107</v>
      </c>
      <c r="B14" s="455">
        <v>3</v>
      </c>
      <c r="C14" s="456">
        <v>6</v>
      </c>
      <c r="D14" s="116" t="str">
        <f>IF((B14=""),"",VLOOKUP(B14,[4]Prijave!$C$6:$E$81,2))</f>
        <v>LUKANČIČ HANA</v>
      </c>
      <c r="E14" s="127">
        <v>8</v>
      </c>
      <c r="F14" s="128" t="s">
        <v>271</v>
      </c>
      <c r="G14" s="129" t="str">
        <f>IF((E14=""),"","("&amp;UPPER(VLOOKUP(E14,[4]Prijave!$C$6:$E$81,3))&amp;")")</f>
        <v>(PRE)</v>
      </c>
      <c r="I14" s="131"/>
    </row>
    <row r="15" spans="1:28" ht="12" x14ac:dyDescent="0.3">
      <c r="B15" s="455"/>
      <c r="C15" s="456"/>
      <c r="D15" s="123"/>
      <c r="E15" s="130" t="str">
        <f>IF((B14=""),"","("&amp;UPPER(VLOOKUP(B14,[4]Prijave!$C$6:$E$81,3))&amp;")")</f>
        <v>(LOG)</v>
      </c>
      <c r="G15" s="131"/>
      <c r="H15" s="125" t="str">
        <f>IF((G16=""),"",VLOOKUP(G16,[4]Prijave!$C$6:$E$81,2))</f>
        <v>DRLJAČA KAJA</v>
      </c>
      <c r="I15" s="133"/>
    </row>
    <row r="16" spans="1:28" x14ac:dyDescent="0.25">
      <c r="B16" s="455"/>
      <c r="C16" s="456">
        <v>7</v>
      </c>
      <c r="D16" s="116" t="str">
        <f>IF((B16=""),"",VLOOKUP(B16,[4]Prijave!$C$6:$E$81,2))</f>
        <v/>
      </c>
      <c r="E16" s="117"/>
      <c r="G16" s="132">
        <v>4</v>
      </c>
      <c r="H16" s="134" t="s">
        <v>272</v>
      </c>
      <c r="I16" s="135" t="str">
        <f>IF((G16=""),"","("&amp;UPPER(VLOOKUP(G16,[4]Prijave!$C$6:$E$81,3))&amp;")")</f>
        <v>(B2)</v>
      </c>
    </row>
    <row r="17" spans="1:7" x14ac:dyDescent="0.25">
      <c r="B17" s="455"/>
      <c r="C17" s="456"/>
      <c r="D17" s="118" t="s">
        <v>182</v>
      </c>
      <c r="E17" s="124" t="str">
        <f>IF((B16=""),"","("&amp;UPPER(VLOOKUP(B16,[4]Prijave!$C$6:$E$81,3))&amp;")")</f>
        <v/>
      </c>
      <c r="F17" s="125" t="str">
        <f>IF((E18=""),"",VLOOKUP(E18,[4]Prijave!$C$6:$E$81,2))</f>
        <v>DRLJAČA KAJA</v>
      </c>
      <c r="G17" s="133"/>
    </row>
    <row r="18" spans="1:7" x14ac:dyDescent="0.25">
      <c r="A18" s="42" t="s">
        <v>109</v>
      </c>
      <c r="B18" s="455">
        <v>4</v>
      </c>
      <c r="C18" s="456">
        <v>8</v>
      </c>
      <c r="D18" s="116" t="str">
        <f>IF((B18=""),"",VLOOKUP(B18,[4]Prijave!$C$6:$E$81,2))</f>
        <v>DRLJAČA KAJA</v>
      </c>
      <c r="E18" s="132">
        <v>4</v>
      </c>
      <c r="F18" s="134"/>
      <c r="G18" s="135" t="str">
        <f>IF((E18=""),"","("&amp;UPPER(VLOOKUP(E18,[4]Prijave!$C$6:$E$81,3))&amp;")")</f>
        <v>(B2)</v>
      </c>
    </row>
    <row r="19" spans="1:7" ht="12" x14ac:dyDescent="0.3">
      <c r="B19" s="455"/>
      <c r="C19" s="456"/>
      <c r="D19" s="123" t="s">
        <v>110</v>
      </c>
      <c r="E19" s="130" t="str">
        <f>IF((B18=""),"","("&amp;UPPER(VLOOKUP(B18,[4]Prijave!$C$6:$E$81,3))&amp;")")</f>
        <v>(B2)</v>
      </c>
    </row>
  </sheetData>
  <mergeCells count="18">
    <mergeCell ref="B14:B15"/>
    <mergeCell ref="C14:C15"/>
    <mergeCell ref="B16:B17"/>
    <mergeCell ref="C16:C17"/>
    <mergeCell ref="B18:B19"/>
    <mergeCell ref="C18:C19"/>
    <mergeCell ref="B8:B9"/>
    <mergeCell ref="C8:C9"/>
    <mergeCell ref="B10:B11"/>
    <mergeCell ref="C10:C11"/>
    <mergeCell ref="B12:B13"/>
    <mergeCell ref="C12:C13"/>
    <mergeCell ref="C1:K1"/>
    <mergeCell ref="C2:K2"/>
    <mergeCell ref="B4:B5"/>
    <mergeCell ref="C4:C5"/>
    <mergeCell ref="B6:B7"/>
    <mergeCell ref="C6:C7"/>
  </mergeCells>
  <printOptions horizontalCentered="1"/>
  <pageMargins left="0.15748031496062992" right="0.15748031496062992" top="0.47244094488188981" bottom="0.51181102362204722" header="0.11811023622047245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987A-D98F-4C1A-8428-D0A12A9DE718}">
  <sheetPr>
    <tabColor rgb="FFC00000"/>
  </sheetPr>
  <dimension ref="A1:O81"/>
  <sheetViews>
    <sheetView workbookViewId="0">
      <selection activeCell="D23" sqref="D23"/>
    </sheetView>
  </sheetViews>
  <sheetFormatPr defaultColWidth="10" defaultRowHeight="12.5" x14ac:dyDescent="0.25"/>
  <cols>
    <col min="1" max="1" width="6.7265625" style="6" customWidth="1"/>
    <col min="2" max="2" width="7.26953125" style="4" customWidth="1"/>
    <col min="3" max="3" width="7.7265625" style="5" bestFit="1" customWidth="1"/>
    <col min="4" max="4" width="24.1796875" style="7" customWidth="1"/>
    <col min="5" max="5" width="5.81640625" style="40" bestFit="1" customWidth="1"/>
    <col min="6" max="6" width="7.453125" style="7" bestFit="1" customWidth="1"/>
    <col min="7" max="7" width="26.54296875" style="6" customWidth="1"/>
    <col min="8" max="8" width="7.54296875" style="7" bestFit="1" customWidth="1"/>
    <col min="9" max="9" width="18.81640625" style="33" bestFit="1" customWidth="1"/>
    <col min="10" max="15" width="10" style="33"/>
    <col min="16" max="16384" width="10" style="1"/>
  </cols>
  <sheetData>
    <row r="1" spans="1:15" ht="18.5" thickBot="1" x14ac:dyDescent="0.45">
      <c r="A1" s="319" t="s">
        <v>0</v>
      </c>
      <c r="B1" s="320"/>
      <c r="C1" s="320"/>
      <c r="D1" s="320"/>
      <c r="E1" s="320"/>
      <c r="F1" s="320"/>
      <c r="G1" s="321"/>
      <c r="H1" s="1"/>
      <c r="I1" s="2" t="s">
        <v>1</v>
      </c>
      <c r="J1" s="3" t="s">
        <v>2</v>
      </c>
      <c r="K1" s="2" t="s">
        <v>3</v>
      </c>
      <c r="L1" s="2" t="s">
        <v>4</v>
      </c>
      <c r="M1" s="2" t="s">
        <v>5</v>
      </c>
      <c r="N1" s="2"/>
      <c r="O1" s="2"/>
    </row>
    <row r="2" spans="1:15" ht="13.5" thickBot="1" x14ac:dyDescent="0.35">
      <c r="A2" s="1"/>
      <c r="D2" s="6"/>
      <c r="E2" s="7"/>
      <c r="F2" s="8"/>
      <c r="G2" s="7"/>
      <c r="H2" s="1"/>
      <c r="I2" s="9"/>
      <c r="J2" s="10"/>
      <c r="K2" s="10"/>
      <c r="L2" s="10"/>
      <c r="M2" s="10"/>
      <c r="N2" s="10"/>
      <c r="O2" s="10"/>
    </row>
    <row r="3" spans="1:15" ht="16" thickBot="1" x14ac:dyDescent="0.4">
      <c r="B3" s="11" t="s">
        <v>6</v>
      </c>
      <c r="C3" s="12"/>
      <c r="D3" s="13" t="s">
        <v>183</v>
      </c>
      <c r="E3" s="14"/>
      <c r="F3" s="14"/>
      <c r="G3" s="6" t="s">
        <v>8</v>
      </c>
      <c r="H3" s="1"/>
      <c r="I3" s="15" t="s">
        <v>9</v>
      </c>
      <c r="J3" s="3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s="14" customFormat="1" ht="13.5" thickBot="1" x14ac:dyDescent="0.35">
      <c r="B4" s="16"/>
      <c r="C4" s="17"/>
      <c r="I4" s="18"/>
      <c r="J4" s="10"/>
      <c r="K4" s="10"/>
      <c r="L4" s="10"/>
      <c r="M4" s="10"/>
      <c r="N4" s="10"/>
      <c r="O4" s="10"/>
    </row>
    <row r="5" spans="1:15" s="14" customFormat="1" ht="13" x14ac:dyDescent="0.3">
      <c r="A5" s="19" t="s">
        <v>16</v>
      </c>
      <c r="B5" s="20" t="s">
        <v>17</v>
      </c>
      <c r="C5" s="20" t="s">
        <v>18</v>
      </c>
      <c r="D5" s="20" t="s">
        <v>19</v>
      </c>
      <c r="E5" s="20" t="s">
        <v>20</v>
      </c>
      <c r="F5" s="21" t="s">
        <v>21</v>
      </c>
      <c r="G5" s="20" t="s">
        <v>22</v>
      </c>
      <c r="I5" s="2"/>
      <c r="J5" s="22" t="s">
        <v>23</v>
      </c>
      <c r="K5" s="15" t="s">
        <v>3</v>
      </c>
      <c r="L5" s="15" t="s">
        <v>4</v>
      </c>
      <c r="M5" s="15" t="s">
        <v>24</v>
      </c>
      <c r="N5" s="2"/>
      <c r="O5" s="2"/>
    </row>
    <row r="6" spans="1:15" s="14" customFormat="1" ht="14.25" customHeight="1" x14ac:dyDescent="0.35">
      <c r="A6" s="23"/>
      <c r="B6" s="24"/>
      <c r="C6" s="25">
        <v>1</v>
      </c>
      <c r="D6" s="26" t="s">
        <v>184</v>
      </c>
      <c r="E6" s="26" t="s">
        <v>185</v>
      </c>
      <c r="F6" s="27"/>
      <c r="G6" s="28"/>
      <c r="I6" s="29"/>
      <c r="J6" s="30"/>
      <c r="K6" s="30"/>
      <c r="L6" s="30"/>
      <c r="M6" s="30"/>
      <c r="N6" s="29"/>
      <c r="O6" s="29"/>
    </row>
    <row r="7" spans="1:15" s="14" customFormat="1" ht="14.25" customHeight="1" x14ac:dyDescent="0.35">
      <c r="A7" s="23"/>
      <c r="B7" s="24"/>
      <c r="C7" s="25">
        <v>2</v>
      </c>
      <c r="D7" s="26" t="s">
        <v>186</v>
      </c>
      <c r="E7" s="26" t="s">
        <v>31</v>
      </c>
      <c r="F7" s="27"/>
      <c r="G7" s="28"/>
      <c r="I7" s="2"/>
      <c r="J7" s="3" t="s">
        <v>29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</row>
    <row r="8" spans="1:15" s="14" customFormat="1" ht="14.25" customHeight="1" x14ac:dyDescent="0.35">
      <c r="A8" s="23"/>
      <c r="B8" s="24"/>
      <c r="C8" s="25">
        <v>3</v>
      </c>
      <c r="D8" s="26" t="s">
        <v>187</v>
      </c>
      <c r="E8" s="26" t="s">
        <v>68</v>
      </c>
      <c r="F8" s="27"/>
      <c r="G8" s="28"/>
      <c r="I8" s="29"/>
      <c r="J8" s="10"/>
      <c r="K8" s="10"/>
      <c r="L8" s="10"/>
      <c r="M8" s="10"/>
      <c r="N8" s="10"/>
      <c r="O8" s="10"/>
    </row>
    <row r="9" spans="1:15" s="14" customFormat="1" ht="14.25" customHeight="1" x14ac:dyDescent="0.35">
      <c r="A9" s="23"/>
      <c r="B9" s="24"/>
      <c r="C9" s="25">
        <v>4</v>
      </c>
      <c r="D9" s="26" t="s">
        <v>188</v>
      </c>
      <c r="E9" s="26" t="s">
        <v>189</v>
      </c>
      <c r="F9" s="27"/>
      <c r="G9" s="28"/>
      <c r="I9" s="322" t="s">
        <v>34</v>
      </c>
      <c r="J9" s="322"/>
      <c r="K9" s="322"/>
      <c r="L9" s="322"/>
      <c r="M9" s="322"/>
      <c r="N9" s="322"/>
      <c r="O9" s="322"/>
    </row>
    <row r="10" spans="1:15" s="14" customFormat="1" ht="14.25" customHeight="1" x14ac:dyDescent="0.35">
      <c r="A10" s="23"/>
      <c r="B10" s="24"/>
      <c r="C10" s="25">
        <v>5</v>
      </c>
      <c r="D10" s="26" t="s">
        <v>190</v>
      </c>
      <c r="E10" s="26" t="s">
        <v>31</v>
      </c>
      <c r="F10" s="27"/>
      <c r="G10" s="28"/>
      <c r="I10" s="31"/>
      <c r="J10" s="31"/>
      <c r="K10" s="31"/>
      <c r="L10" s="31"/>
      <c r="M10" s="31"/>
      <c r="N10" s="31"/>
      <c r="O10" s="31"/>
    </row>
    <row r="11" spans="1:15" s="14" customFormat="1" ht="14.25" customHeight="1" x14ac:dyDescent="0.35">
      <c r="A11" s="23"/>
      <c r="B11" s="24"/>
      <c r="C11" s="25">
        <v>6</v>
      </c>
      <c r="D11" s="26" t="s">
        <v>191</v>
      </c>
      <c r="E11" s="26" t="s">
        <v>33</v>
      </c>
      <c r="F11" s="27"/>
      <c r="G11" s="28"/>
      <c r="I11" s="31"/>
      <c r="J11" s="31"/>
      <c r="K11" s="31"/>
      <c r="L11" s="31"/>
      <c r="M11" s="31"/>
      <c r="N11" s="31"/>
      <c r="O11" s="31"/>
    </row>
    <row r="12" spans="1:15" s="14" customFormat="1" ht="14.25" customHeight="1" x14ac:dyDescent="0.35">
      <c r="A12" s="23"/>
      <c r="B12" s="24"/>
      <c r="C12" s="25">
        <v>7</v>
      </c>
      <c r="D12" s="26" t="s">
        <v>192</v>
      </c>
      <c r="E12" s="26" t="s">
        <v>63</v>
      </c>
      <c r="F12" s="27"/>
      <c r="G12" s="28"/>
      <c r="I12" s="31"/>
      <c r="J12" s="31"/>
      <c r="K12" s="31"/>
      <c r="L12" s="31"/>
      <c r="M12" s="31"/>
      <c r="N12" s="31"/>
      <c r="O12" s="31"/>
    </row>
    <row r="13" spans="1:15" s="14" customFormat="1" ht="14.25" customHeight="1" x14ac:dyDescent="0.35">
      <c r="A13" s="23"/>
      <c r="B13" s="24"/>
      <c r="C13" s="25">
        <v>8</v>
      </c>
      <c r="D13" s="26" t="s">
        <v>193</v>
      </c>
      <c r="E13" s="26" t="s">
        <v>56</v>
      </c>
      <c r="F13" s="27"/>
      <c r="G13" s="28"/>
      <c r="I13" s="31"/>
      <c r="J13" s="31"/>
      <c r="K13" s="31"/>
      <c r="L13" s="31"/>
      <c r="M13" s="31"/>
      <c r="N13" s="31"/>
      <c r="O13" s="31"/>
    </row>
    <row r="14" spans="1:15" s="14" customFormat="1" ht="14.25" customHeight="1" x14ac:dyDescent="0.35">
      <c r="A14" s="23"/>
      <c r="B14" s="24"/>
      <c r="C14" s="25">
        <v>9</v>
      </c>
      <c r="D14" s="26" t="s">
        <v>194</v>
      </c>
      <c r="E14" s="26" t="s">
        <v>36</v>
      </c>
      <c r="F14" s="27"/>
      <c r="G14" s="28"/>
      <c r="I14" s="31"/>
      <c r="J14" s="31"/>
      <c r="K14" s="31"/>
      <c r="L14" s="31"/>
      <c r="M14" s="31"/>
      <c r="N14" s="31"/>
      <c r="O14" s="31"/>
    </row>
    <row r="15" spans="1:15" s="14" customFormat="1" ht="14.25" customHeight="1" x14ac:dyDescent="0.35">
      <c r="A15" s="23"/>
      <c r="B15" s="24"/>
      <c r="C15" s="25">
        <v>10</v>
      </c>
      <c r="D15" s="26" t="s">
        <v>195</v>
      </c>
      <c r="E15" s="26" t="s">
        <v>33</v>
      </c>
      <c r="F15" s="27"/>
      <c r="G15" s="28"/>
      <c r="I15" s="31"/>
      <c r="J15" s="31"/>
      <c r="K15" s="31"/>
      <c r="L15" s="31"/>
      <c r="M15" s="31"/>
      <c r="N15" s="31"/>
      <c r="O15" s="31"/>
    </row>
    <row r="16" spans="1:15" s="14" customFormat="1" ht="14.25" customHeight="1" x14ac:dyDescent="0.35">
      <c r="A16" s="23"/>
      <c r="B16" s="24"/>
      <c r="C16" s="25">
        <v>11</v>
      </c>
      <c r="D16" s="26" t="s">
        <v>196</v>
      </c>
      <c r="E16" s="26" t="s">
        <v>56</v>
      </c>
      <c r="F16" s="27"/>
      <c r="G16" s="28"/>
      <c r="I16" s="31"/>
      <c r="J16" s="31"/>
      <c r="K16" s="31"/>
      <c r="L16" s="31"/>
      <c r="M16" s="31"/>
      <c r="N16" s="31"/>
      <c r="O16" s="31"/>
    </row>
    <row r="17" spans="1:15" s="14" customFormat="1" ht="14.25" customHeight="1" x14ac:dyDescent="0.35">
      <c r="A17" s="23"/>
      <c r="B17" s="24"/>
      <c r="C17" s="25">
        <v>12</v>
      </c>
      <c r="D17" s="26" t="s">
        <v>197</v>
      </c>
      <c r="E17" s="26" t="s">
        <v>189</v>
      </c>
      <c r="F17" s="27"/>
      <c r="G17" s="28"/>
      <c r="I17" s="31"/>
      <c r="J17" s="31"/>
      <c r="K17" s="31"/>
      <c r="L17" s="31"/>
      <c r="M17" s="31"/>
      <c r="N17" s="31"/>
      <c r="O17" s="31"/>
    </row>
    <row r="18" spans="1:15" s="14" customFormat="1" ht="14.25" customHeight="1" x14ac:dyDescent="0.35">
      <c r="A18" s="23"/>
      <c r="B18" s="24"/>
      <c r="C18" s="25">
        <v>13</v>
      </c>
      <c r="D18" s="26" t="s">
        <v>198</v>
      </c>
      <c r="E18" s="26" t="s">
        <v>31</v>
      </c>
      <c r="F18" s="27"/>
      <c r="G18" s="28"/>
      <c r="I18" s="31"/>
      <c r="J18" s="31"/>
      <c r="K18" s="31"/>
      <c r="L18" s="31"/>
      <c r="M18" s="31"/>
      <c r="N18" s="31"/>
      <c r="O18" s="31"/>
    </row>
    <row r="19" spans="1:15" s="14" customFormat="1" ht="14.25" customHeight="1" x14ac:dyDescent="0.35">
      <c r="A19" s="23"/>
      <c r="B19" s="24"/>
      <c r="C19" s="25">
        <v>14</v>
      </c>
      <c r="D19" s="26" t="s">
        <v>199</v>
      </c>
      <c r="E19" s="26" t="s">
        <v>33</v>
      </c>
      <c r="F19" s="27"/>
      <c r="G19" s="28"/>
      <c r="I19" s="31"/>
      <c r="J19" s="31"/>
      <c r="K19" s="31"/>
      <c r="L19" s="31"/>
      <c r="M19" s="31"/>
      <c r="N19" s="31"/>
      <c r="O19" s="31"/>
    </row>
    <row r="20" spans="1:15" s="14" customFormat="1" ht="14.25" customHeight="1" x14ac:dyDescent="0.35">
      <c r="A20" s="23"/>
      <c r="B20" s="24"/>
      <c r="C20" s="25">
        <v>15</v>
      </c>
      <c r="D20" s="26" t="s">
        <v>200</v>
      </c>
      <c r="E20" s="26" t="s">
        <v>63</v>
      </c>
      <c r="F20" s="27"/>
      <c r="G20" s="28"/>
      <c r="I20" s="31"/>
      <c r="J20" s="31"/>
      <c r="K20" s="31"/>
      <c r="L20" s="31"/>
      <c r="M20" s="31"/>
      <c r="N20" s="31"/>
      <c r="O20" s="31"/>
    </row>
    <row r="21" spans="1:15" s="14" customFormat="1" ht="14.25" customHeight="1" x14ac:dyDescent="0.35">
      <c r="A21" s="23"/>
      <c r="B21" s="24"/>
      <c r="C21" s="25">
        <v>16</v>
      </c>
      <c r="D21" s="26" t="s">
        <v>201</v>
      </c>
      <c r="E21" s="26" t="s">
        <v>56</v>
      </c>
      <c r="F21" s="27"/>
      <c r="G21" s="28"/>
      <c r="I21" s="31"/>
      <c r="J21" s="31"/>
      <c r="K21" s="31"/>
      <c r="L21" s="31"/>
      <c r="M21" s="31"/>
      <c r="N21" s="31"/>
      <c r="O21" s="31"/>
    </row>
    <row r="22" spans="1:15" s="14" customFormat="1" ht="14.25" customHeight="1" x14ac:dyDescent="0.35">
      <c r="A22" s="23"/>
      <c r="B22" s="24"/>
      <c r="C22" s="25"/>
      <c r="D22" s="26"/>
      <c r="E22" s="26"/>
      <c r="F22" s="27"/>
      <c r="G22" s="28"/>
      <c r="I22" s="31"/>
      <c r="J22" s="31"/>
      <c r="K22" s="31"/>
      <c r="L22" s="31"/>
      <c r="M22" s="31"/>
      <c r="N22" s="31"/>
      <c r="O22" s="31"/>
    </row>
    <row r="23" spans="1:15" s="14" customFormat="1" ht="14.25" customHeight="1" x14ac:dyDescent="0.35">
      <c r="A23" s="23"/>
      <c r="B23" s="24"/>
      <c r="C23" s="25"/>
      <c r="D23" s="26"/>
      <c r="E23" s="26"/>
      <c r="F23" s="27"/>
      <c r="G23" s="28"/>
      <c r="I23" s="31"/>
      <c r="J23" s="31"/>
      <c r="K23" s="31"/>
      <c r="L23" s="31"/>
      <c r="M23" s="31"/>
      <c r="N23" s="31"/>
      <c r="O23" s="31"/>
    </row>
    <row r="24" spans="1:15" s="14" customFormat="1" ht="14.25" customHeight="1" x14ac:dyDescent="0.35">
      <c r="A24" s="23"/>
      <c r="B24" s="24"/>
      <c r="C24" s="25"/>
      <c r="D24" s="26"/>
      <c r="E24" s="26"/>
      <c r="F24" s="27"/>
      <c r="G24" s="28"/>
      <c r="I24" s="31"/>
      <c r="J24" s="31"/>
      <c r="K24" s="31"/>
      <c r="L24" s="31"/>
      <c r="M24" s="31"/>
      <c r="N24" s="31"/>
      <c r="O24" s="31"/>
    </row>
    <row r="25" spans="1:15" s="14" customFormat="1" ht="14.25" customHeight="1" x14ac:dyDescent="0.35">
      <c r="A25" s="23"/>
      <c r="B25" s="24"/>
      <c r="C25" s="25"/>
      <c r="D25" s="26"/>
      <c r="E25" s="26"/>
      <c r="F25" s="27"/>
      <c r="G25" s="28"/>
      <c r="I25" s="31"/>
      <c r="J25" s="31"/>
      <c r="K25" s="31"/>
      <c r="L25" s="31"/>
      <c r="M25" s="31"/>
      <c r="N25" s="31"/>
      <c r="O25" s="31"/>
    </row>
    <row r="26" spans="1:15" s="14" customFormat="1" ht="14.25" customHeight="1" x14ac:dyDescent="0.35">
      <c r="A26" s="23"/>
      <c r="B26" s="24"/>
      <c r="C26" s="25"/>
      <c r="D26" s="26"/>
      <c r="E26" s="26"/>
      <c r="F26" s="27"/>
      <c r="G26" s="28"/>
      <c r="I26" s="31"/>
      <c r="J26" s="31"/>
      <c r="K26" s="31"/>
      <c r="L26" s="31"/>
      <c r="M26" s="31"/>
      <c r="N26" s="31"/>
      <c r="O26" s="31"/>
    </row>
    <row r="27" spans="1:15" s="14" customFormat="1" ht="14.25" customHeight="1" x14ac:dyDescent="0.35">
      <c r="A27" s="23"/>
      <c r="B27" s="24"/>
      <c r="C27" s="25"/>
      <c r="D27" s="26"/>
      <c r="E27" s="26"/>
      <c r="F27" s="27"/>
      <c r="G27" s="28"/>
      <c r="I27" s="31"/>
      <c r="J27" s="31"/>
      <c r="K27" s="31"/>
      <c r="L27" s="31"/>
      <c r="M27" s="31"/>
      <c r="N27" s="31"/>
      <c r="O27" s="31"/>
    </row>
    <row r="28" spans="1:15" s="14" customFormat="1" ht="14.25" customHeight="1" x14ac:dyDescent="0.35">
      <c r="A28" s="23"/>
      <c r="B28" s="24"/>
      <c r="C28" s="25"/>
      <c r="D28" s="26"/>
      <c r="E28" s="26"/>
      <c r="F28" s="27"/>
      <c r="G28" s="28"/>
      <c r="I28" s="31"/>
      <c r="J28" s="31"/>
      <c r="K28" s="31"/>
      <c r="L28" s="31"/>
      <c r="M28" s="31"/>
      <c r="N28" s="31"/>
      <c r="O28" s="31"/>
    </row>
    <row r="29" spans="1:15" s="14" customFormat="1" ht="14.25" customHeight="1" x14ac:dyDescent="0.35">
      <c r="A29" s="23"/>
      <c r="B29" s="24"/>
      <c r="C29" s="25"/>
      <c r="D29" s="26"/>
      <c r="E29" s="26"/>
      <c r="F29" s="27"/>
      <c r="G29" s="28"/>
      <c r="I29" s="31"/>
      <c r="J29" s="31"/>
      <c r="K29" s="31"/>
      <c r="L29" s="31"/>
      <c r="M29" s="31"/>
      <c r="N29" s="31"/>
      <c r="O29" s="31"/>
    </row>
    <row r="30" spans="1:15" s="14" customFormat="1" ht="14.25" customHeight="1" x14ac:dyDescent="0.35">
      <c r="A30" s="23"/>
      <c r="B30" s="24"/>
      <c r="C30" s="25"/>
      <c r="D30" s="26"/>
      <c r="E30" s="26"/>
      <c r="F30" s="27"/>
      <c r="G30" s="28"/>
      <c r="I30" s="31"/>
      <c r="J30" s="31"/>
      <c r="K30" s="31"/>
      <c r="L30" s="31"/>
      <c r="M30" s="31"/>
      <c r="N30" s="31"/>
      <c r="O30" s="31"/>
    </row>
    <row r="31" spans="1:15" s="14" customFormat="1" ht="14.25" customHeight="1" x14ac:dyDescent="0.35">
      <c r="A31" s="23"/>
      <c r="B31" s="24"/>
      <c r="C31" s="25"/>
      <c r="D31" s="26"/>
      <c r="E31" s="26"/>
      <c r="F31" s="27"/>
      <c r="G31" s="28"/>
      <c r="I31" s="31"/>
      <c r="J31" s="31"/>
      <c r="K31" s="31"/>
      <c r="L31" s="31"/>
      <c r="M31" s="31"/>
      <c r="N31" s="31"/>
      <c r="O31" s="31"/>
    </row>
    <row r="32" spans="1:15" s="14" customFormat="1" ht="14.25" customHeight="1" x14ac:dyDescent="0.35">
      <c r="A32" s="23"/>
      <c r="B32" s="24"/>
      <c r="C32" s="25"/>
      <c r="D32" s="26"/>
      <c r="E32" s="26"/>
      <c r="F32" s="27"/>
      <c r="G32" s="28"/>
      <c r="I32" s="31"/>
      <c r="J32" s="31"/>
      <c r="K32" s="31"/>
      <c r="L32" s="31"/>
      <c r="M32" s="31"/>
      <c r="N32" s="31"/>
      <c r="O32" s="31"/>
    </row>
    <row r="33" spans="1:15" s="14" customFormat="1" ht="14.25" customHeight="1" x14ac:dyDescent="0.35">
      <c r="A33" s="23"/>
      <c r="B33" s="24"/>
      <c r="C33" s="25"/>
      <c r="D33" s="26"/>
      <c r="E33" s="26"/>
      <c r="F33" s="27"/>
      <c r="G33" s="28"/>
      <c r="I33" s="31"/>
      <c r="J33" s="31"/>
      <c r="K33" s="31"/>
      <c r="L33" s="31"/>
      <c r="M33" s="31"/>
      <c r="N33" s="31"/>
      <c r="O33" s="31"/>
    </row>
    <row r="34" spans="1:15" s="14" customFormat="1" ht="14.25" customHeight="1" x14ac:dyDescent="0.35">
      <c r="A34" s="23"/>
      <c r="B34" s="24"/>
      <c r="C34" s="25"/>
      <c r="D34" s="26"/>
      <c r="E34" s="26"/>
      <c r="F34" s="27"/>
      <c r="G34" s="28"/>
      <c r="I34" s="31"/>
      <c r="J34" s="31"/>
      <c r="K34" s="31"/>
      <c r="L34" s="31"/>
      <c r="M34" s="31"/>
      <c r="N34" s="31"/>
      <c r="O34" s="31"/>
    </row>
    <row r="35" spans="1:15" s="14" customFormat="1" ht="14.25" customHeight="1" x14ac:dyDescent="0.35">
      <c r="A35" s="23"/>
      <c r="B35" s="24"/>
      <c r="C35" s="25"/>
      <c r="D35" s="26"/>
      <c r="E35" s="26"/>
      <c r="F35" s="27"/>
      <c r="G35" s="28"/>
      <c r="I35" s="31"/>
      <c r="J35" s="31"/>
      <c r="K35" s="31"/>
      <c r="L35" s="31"/>
      <c r="M35" s="31"/>
      <c r="N35" s="31"/>
      <c r="O35" s="31"/>
    </row>
    <row r="36" spans="1:15" s="14" customFormat="1" ht="14.25" customHeight="1" x14ac:dyDescent="0.35">
      <c r="A36" s="23"/>
      <c r="B36" s="24"/>
      <c r="C36" s="25"/>
      <c r="D36" s="26"/>
      <c r="E36" s="26"/>
      <c r="F36" s="27"/>
      <c r="G36" s="28"/>
      <c r="I36" s="31"/>
      <c r="J36" s="31"/>
      <c r="K36" s="31"/>
      <c r="L36" s="31"/>
      <c r="M36" s="31"/>
      <c r="N36" s="31"/>
      <c r="O36" s="31"/>
    </row>
    <row r="37" spans="1:15" s="14" customFormat="1" ht="14.25" customHeight="1" x14ac:dyDescent="0.35">
      <c r="A37" s="23"/>
      <c r="B37" s="24"/>
      <c r="C37" s="25"/>
      <c r="D37" s="26"/>
      <c r="E37" s="26"/>
      <c r="F37" s="27"/>
      <c r="G37" s="28"/>
      <c r="I37" s="31"/>
      <c r="J37" s="31"/>
      <c r="K37" s="31"/>
      <c r="L37" s="31"/>
      <c r="M37" s="31"/>
      <c r="N37" s="31"/>
      <c r="O37" s="31"/>
    </row>
    <row r="38" spans="1:15" s="14" customFormat="1" ht="14.25" customHeight="1" x14ac:dyDescent="0.35">
      <c r="A38" s="23"/>
      <c r="B38" s="24"/>
      <c r="C38" s="25"/>
      <c r="D38" s="26"/>
      <c r="E38" s="26"/>
      <c r="F38" s="27"/>
      <c r="G38" s="28"/>
      <c r="I38" s="31"/>
      <c r="J38" s="31"/>
      <c r="K38" s="31"/>
      <c r="L38" s="31"/>
      <c r="M38" s="31"/>
      <c r="N38" s="31"/>
      <c r="O38" s="31"/>
    </row>
    <row r="39" spans="1:15" s="14" customFormat="1" ht="14.25" customHeight="1" x14ac:dyDescent="0.35">
      <c r="A39" s="23"/>
      <c r="B39" s="24"/>
      <c r="C39" s="25"/>
      <c r="D39" s="26"/>
      <c r="E39" s="26"/>
      <c r="F39" s="27"/>
      <c r="G39" s="28"/>
      <c r="I39" s="31"/>
      <c r="J39" s="31"/>
      <c r="K39" s="31"/>
      <c r="L39" s="31"/>
      <c r="M39" s="31"/>
      <c r="N39" s="31"/>
      <c r="O39" s="31"/>
    </row>
    <row r="40" spans="1:15" s="14" customFormat="1" ht="14.25" customHeight="1" x14ac:dyDescent="0.35">
      <c r="A40" s="23"/>
      <c r="B40" s="24"/>
      <c r="C40" s="25"/>
      <c r="D40" s="26"/>
      <c r="E40" s="26"/>
      <c r="F40" s="27"/>
      <c r="G40" s="28"/>
      <c r="I40" s="31"/>
      <c r="J40" s="31"/>
      <c r="K40" s="31"/>
      <c r="L40" s="31"/>
      <c r="M40" s="31"/>
      <c r="N40" s="31"/>
      <c r="O40" s="31"/>
    </row>
    <row r="41" spans="1:15" s="14" customFormat="1" ht="14.25" customHeight="1" x14ac:dyDescent="0.35">
      <c r="A41" s="23"/>
      <c r="B41" s="24"/>
      <c r="C41" s="25"/>
      <c r="D41" s="26"/>
      <c r="E41" s="26"/>
      <c r="F41" s="27"/>
      <c r="G41" s="28"/>
      <c r="I41" s="31"/>
      <c r="J41" s="31"/>
      <c r="K41" s="31"/>
      <c r="L41" s="31"/>
      <c r="M41" s="31"/>
      <c r="N41" s="31"/>
      <c r="O41" s="31"/>
    </row>
    <row r="42" spans="1:15" s="14" customFormat="1" ht="14.25" customHeight="1" x14ac:dyDescent="0.35">
      <c r="A42" s="23"/>
      <c r="B42" s="24"/>
      <c r="C42" s="25"/>
      <c r="D42" s="26"/>
      <c r="E42" s="26"/>
      <c r="F42" s="27"/>
      <c r="G42" s="28"/>
      <c r="I42" s="31"/>
      <c r="J42" s="31"/>
      <c r="K42" s="31"/>
      <c r="L42" s="31"/>
      <c r="M42" s="31"/>
      <c r="N42" s="31"/>
      <c r="O42" s="31"/>
    </row>
    <row r="43" spans="1:15" s="14" customFormat="1" ht="14.25" customHeight="1" x14ac:dyDescent="0.35">
      <c r="A43" s="23"/>
      <c r="B43" s="24"/>
      <c r="C43" s="25"/>
      <c r="D43" s="26"/>
      <c r="E43" s="26"/>
      <c r="F43" s="27"/>
      <c r="G43" s="28"/>
      <c r="I43" s="31"/>
      <c r="J43" s="31"/>
      <c r="K43" s="31"/>
      <c r="L43" s="31"/>
      <c r="M43" s="31"/>
      <c r="N43" s="31"/>
      <c r="O43" s="31"/>
    </row>
    <row r="44" spans="1:15" s="14" customFormat="1" ht="14.25" customHeight="1" x14ac:dyDescent="0.35">
      <c r="A44" s="23"/>
      <c r="B44" s="24"/>
      <c r="C44" s="25"/>
      <c r="D44" s="26"/>
      <c r="E44" s="26"/>
      <c r="F44" s="27"/>
      <c r="G44" s="28"/>
      <c r="I44" s="31"/>
      <c r="J44" s="31"/>
      <c r="K44" s="31"/>
      <c r="L44" s="31"/>
      <c r="M44" s="31"/>
      <c r="N44" s="31"/>
      <c r="O44" s="31"/>
    </row>
    <row r="45" spans="1:15" s="14" customFormat="1" ht="14.25" customHeight="1" x14ac:dyDescent="0.35">
      <c r="A45" s="23"/>
      <c r="B45" s="24"/>
      <c r="C45" s="25"/>
      <c r="D45" s="26"/>
      <c r="E45" s="26"/>
      <c r="F45" s="27"/>
      <c r="G45" s="28"/>
      <c r="I45" s="31"/>
      <c r="J45" s="31"/>
      <c r="K45" s="31"/>
      <c r="L45" s="31"/>
      <c r="M45" s="31"/>
      <c r="N45" s="31"/>
      <c r="O45" s="31"/>
    </row>
    <row r="46" spans="1:15" s="14" customFormat="1" ht="14.25" customHeight="1" x14ac:dyDescent="0.35">
      <c r="A46" s="23"/>
      <c r="B46" s="24"/>
      <c r="C46" s="25"/>
      <c r="D46" s="26"/>
      <c r="E46" s="26"/>
      <c r="F46" s="27"/>
      <c r="G46" s="28"/>
      <c r="I46" s="31"/>
      <c r="J46" s="31"/>
      <c r="K46" s="31"/>
      <c r="L46" s="31"/>
      <c r="M46" s="31"/>
      <c r="N46" s="31"/>
      <c r="O46" s="31"/>
    </row>
    <row r="47" spans="1:15" s="14" customFormat="1" ht="14.25" customHeight="1" x14ac:dyDescent="0.35">
      <c r="A47" s="23"/>
      <c r="B47" s="24"/>
      <c r="C47" s="25"/>
      <c r="D47" s="26"/>
      <c r="E47" s="26"/>
      <c r="F47" s="27"/>
      <c r="G47" s="28"/>
      <c r="I47" s="31"/>
      <c r="J47" s="31"/>
      <c r="K47" s="31"/>
      <c r="L47" s="31"/>
      <c r="M47" s="31"/>
      <c r="N47" s="31"/>
      <c r="O47" s="31"/>
    </row>
    <row r="48" spans="1:15" s="14" customFormat="1" ht="14.25" customHeight="1" x14ac:dyDescent="0.35">
      <c r="A48" s="23"/>
      <c r="B48" s="24"/>
      <c r="C48" s="25"/>
      <c r="D48" s="26"/>
      <c r="E48" s="26"/>
      <c r="F48" s="27"/>
      <c r="G48" s="28"/>
      <c r="I48" s="31"/>
      <c r="J48" s="31"/>
      <c r="K48" s="31"/>
      <c r="L48" s="31"/>
      <c r="M48" s="31"/>
      <c r="N48" s="31"/>
      <c r="O48" s="31"/>
    </row>
    <row r="49" spans="1:15" s="14" customFormat="1" ht="14.25" customHeight="1" x14ac:dyDescent="0.35">
      <c r="A49" s="23"/>
      <c r="B49" s="24"/>
      <c r="C49" s="25"/>
      <c r="D49" s="26"/>
      <c r="E49" s="26"/>
      <c r="F49" s="27"/>
      <c r="G49" s="28"/>
      <c r="I49" s="31"/>
      <c r="J49" s="31"/>
      <c r="K49" s="31"/>
      <c r="L49" s="31"/>
      <c r="M49" s="31"/>
      <c r="N49" s="31"/>
      <c r="O49" s="31"/>
    </row>
    <row r="50" spans="1:15" s="14" customFormat="1" ht="14.25" customHeight="1" x14ac:dyDescent="0.35">
      <c r="A50" s="23"/>
      <c r="B50" s="24"/>
      <c r="C50" s="25"/>
      <c r="D50" s="26"/>
      <c r="E50" s="26"/>
      <c r="F50" s="27"/>
      <c r="G50" s="28"/>
      <c r="I50" s="31"/>
      <c r="J50" s="31"/>
      <c r="K50" s="31"/>
      <c r="L50" s="31"/>
      <c r="M50" s="31"/>
      <c r="N50" s="31"/>
      <c r="O50" s="31"/>
    </row>
    <row r="51" spans="1:15" s="14" customFormat="1" ht="14.25" customHeight="1" x14ac:dyDescent="0.35">
      <c r="A51" s="23"/>
      <c r="B51" s="24"/>
      <c r="C51" s="25"/>
      <c r="D51" s="26"/>
      <c r="E51" s="26"/>
      <c r="F51" s="27"/>
      <c r="G51" s="28"/>
      <c r="I51" s="31"/>
      <c r="J51" s="31"/>
      <c r="K51" s="31"/>
      <c r="L51" s="31"/>
      <c r="M51" s="31"/>
      <c r="N51" s="31"/>
      <c r="O51" s="31"/>
    </row>
    <row r="52" spans="1:15" s="14" customFormat="1" ht="14.25" customHeight="1" x14ac:dyDescent="0.35">
      <c r="A52" s="23"/>
      <c r="B52" s="24"/>
      <c r="C52" s="25"/>
      <c r="D52" s="26"/>
      <c r="E52" s="26"/>
      <c r="F52" s="27"/>
      <c r="G52" s="28"/>
      <c r="I52" s="31"/>
      <c r="J52" s="31"/>
      <c r="K52" s="31"/>
      <c r="L52" s="31"/>
      <c r="M52" s="31"/>
      <c r="N52" s="31"/>
      <c r="O52" s="31"/>
    </row>
    <row r="53" spans="1:15" s="14" customFormat="1" ht="14.25" customHeight="1" x14ac:dyDescent="0.35">
      <c r="A53" s="23"/>
      <c r="B53" s="24"/>
      <c r="C53" s="25"/>
      <c r="D53" s="26"/>
      <c r="E53" s="26"/>
      <c r="F53" s="27"/>
      <c r="G53" s="28"/>
      <c r="I53" s="31"/>
      <c r="J53" s="31"/>
      <c r="K53" s="31"/>
      <c r="L53" s="31"/>
      <c r="M53" s="31"/>
      <c r="N53" s="31"/>
      <c r="O53" s="31"/>
    </row>
    <row r="54" spans="1:15" s="14" customFormat="1" ht="14.25" customHeight="1" x14ac:dyDescent="0.35">
      <c r="A54" s="23"/>
      <c r="B54" s="24"/>
      <c r="C54" s="25"/>
      <c r="D54" s="26"/>
      <c r="E54" s="26"/>
      <c r="F54" s="27"/>
      <c r="G54" s="28"/>
      <c r="I54" s="31"/>
      <c r="J54" s="31"/>
      <c r="K54" s="31"/>
      <c r="L54" s="31"/>
      <c r="M54" s="31"/>
      <c r="N54" s="31"/>
      <c r="O54" s="31"/>
    </row>
    <row r="55" spans="1:15" s="14" customFormat="1" ht="14.25" customHeight="1" x14ac:dyDescent="0.35">
      <c r="A55" s="23"/>
      <c r="B55" s="24"/>
      <c r="C55" s="25"/>
      <c r="D55" s="26"/>
      <c r="E55" s="26"/>
      <c r="F55" s="27"/>
      <c r="G55" s="28"/>
      <c r="I55" s="31"/>
      <c r="J55" s="31"/>
      <c r="K55" s="31"/>
      <c r="L55" s="31"/>
      <c r="M55" s="31"/>
      <c r="N55" s="31"/>
      <c r="O55" s="31"/>
    </row>
    <row r="56" spans="1:15" s="14" customFormat="1" ht="14.25" customHeight="1" x14ac:dyDescent="0.35">
      <c r="A56" s="23"/>
      <c r="B56" s="24"/>
      <c r="C56" s="25"/>
      <c r="D56" s="26"/>
      <c r="E56" s="26"/>
      <c r="F56" s="27"/>
      <c r="G56" s="28"/>
      <c r="I56" s="31"/>
      <c r="J56" s="31"/>
      <c r="K56" s="31"/>
      <c r="L56" s="31"/>
      <c r="M56" s="31"/>
      <c r="N56" s="31"/>
      <c r="O56" s="31"/>
    </row>
    <row r="57" spans="1:15" s="14" customFormat="1" ht="14.25" customHeight="1" x14ac:dyDescent="0.35">
      <c r="A57" s="23"/>
      <c r="B57" s="24"/>
      <c r="C57" s="25"/>
      <c r="D57" s="26"/>
      <c r="E57" s="26"/>
      <c r="F57" s="27"/>
      <c r="G57" s="28"/>
      <c r="I57" s="31"/>
      <c r="J57" s="31"/>
      <c r="K57" s="31"/>
      <c r="L57" s="31"/>
      <c r="M57" s="31"/>
      <c r="N57" s="31"/>
      <c r="O57" s="31"/>
    </row>
    <row r="58" spans="1:15" s="14" customFormat="1" ht="14.25" customHeight="1" x14ac:dyDescent="0.35">
      <c r="A58" s="23"/>
      <c r="B58" s="24"/>
      <c r="C58" s="25"/>
      <c r="D58" s="26"/>
      <c r="E58" s="26"/>
      <c r="F58" s="27"/>
      <c r="G58" s="28"/>
      <c r="I58" s="31"/>
      <c r="J58" s="31"/>
      <c r="K58" s="31"/>
      <c r="L58" s="31"/>
      <c r="M58" s="31"/>
      <c r="N58" s="31"/>
      <c r="O58" s="31"/>
    </row>
    <row r="59" spans="1:15" s="14" customFormat="1" ht="14.25" customHeight="1" x14ac:dyDescent="0.35">
      <c r="A59" s="23"/>
      <c r="B59" s="24"/>
      <c r="C59" s="25"/>
      <c r="D59" s="26"/>
      <c r="E59" s="26"/>
      <c r="F59" s="27"/>
      <c r="G59" s="28"/>
      <c r="I59" s="31"/>
      <c r="J59" s="31"/>
      <c r="K59" s="31"/>
      <c r="L59" s="31"/>
      <c r="M59" s="31"/>
      <c r="N59" s="31"/>
      <c r="O59" s="31"/>
    </row>
    <row r="60" spans="1:15" s="14" customFormat="1" ht="14.25" customHeight="1" x14ac:dyDescent="0.35">
      <c r="A60" s="23"/>
      <c r="B60" s="24"/>
      <c r="C60" s="25"/>
      <c r="D60" s="26"/>
      <c r="E60" s="26"/>
      <c r="F60" s="27"/>
      <c r="G60" s="28"/>
      <c r="I60" s="31"/>
      <c r="J60" s="31"/>
      <c r="K60" s="31"/>
      <c r="L60" s="31"/>
      <c r="M60" s="31"/>
      <c r="N60" s="31"/>
      <c r="O60" s="31"/>
    </row>
    <row r="61" spans="1:15" s="14" customFormat="1" ht="14.25" customHeight="1" x14ac:dyDescent="0.35">
      <c r="A61" s="23"/>
      <c r="B61" s="24"/>
      <c r="C61" s="25"/>
      <c r="D61" s="26"/>
      <c r="E61" s="26"/>
      <c r="F61" s="27"/>
      <c r="G61" s="28"/>
      <c r="I61" s="31"/>
      <c r="J61" s="31"/>
      <c r="K61" s="31"/>
      <c r="L61" s="31"/>
      <c r="M61" s="31"/>
      <c r="N61" s="31"/>
      <c r="O61" s="31"/>
    </row>
    <row r="62" spans="1:15" s="14" customFormat="1" ht="14.25" customHeight="1" x14ac:dyDescent="0.35">
      <c r="A62" s="23"/>
      <c r="B62" s="24"/>
      <c r="C62" s="25"/>
      <c r="D62" s="26"/>
      <c r="E62" s="26"/>
      <c r="F62" s="27"/>
      <c r="G62" s="28"/>
      <c r="I62" s="31"/>
      <c r="J62" s="31"/>
      <c r="K62" s="31"/>
      <c r="L62" s="31"/>
      <c r="M62" s="31"/>
      <c r="N62" s="31"/>
      <c r="O62" s="31"/>
    </row>
    <row r="63" spans="1:15" s="14" customFormat="1" ht="14.25" customHeight="1" x14ac:dyDescent="0.35">
      <c r="A63" s="23"/>
      <c r="B63" s="24"/>
      <c r="C63" s="25"/>
      <c r="D63" s="26"/>
      <c r="E63" s="26"/>
      <c r="F63" s="27"/>
      <c r="G63" s="28"/>
      <c r="I63" s="31"/>
      <c r="J63" s="31"/>
      <c r="K63" s="31"/>
      <c r="L63" s="31"/>
      <c r="M63" s="31"/>
      <c r="N63" s="31"/>
      <c r="O63" s="31"/>
    </row>
    <row r="64" spans="1:15" s="14" customFormat="1" ht="14.25" customHeight="1" x14ac:dyDescent="0.35">
      <c r="A64" s="23"/>
      <c r="B64" s="24"/>
      <c r="C64" s="25"/>
      <c r="D64" s="26"/>
      <c r="E64" s="26"/>
      <c r="F64" s="27"/>
      <c r="G64" s="28"/>
      <c r="I64" s="31"/>
      <c r="J64" s="31"/>
      <c r="K64" s="31"/>
      <c r="L64" s="31"/>
      <c r="M64" s="31"/>
      <c r="N64" s="31"/>
      <c r="O64" s="31"/>
    </row>
    <row r="65" spans="1:15" s="14" customFormat="1" ht="14.25" customHeight="1" x14ac:dyDescent="0.35">
      <c r="A65" s="23"/>
      <c r="B65" s="24"/>
      <c r="C65" s="25"/>
      <c r="D65" s="26"/>
      <c r="E65" s="26"/>
      <c r="F65" s="27"/>
      <c r="G65" s="28"/>
      <c r="I65" s="31"/>
      <c r="J65" s="31"/>
      <c r="K65" s="31"/>
      <c r="L65" s="31"/>
      <c r="M65" s="31"/>
      <c r="N65" s="31"/>
      <c r="O65" s="31"/>
    </row>
    <row r="66" spans="1:15" s="14" customFormat="1" ht="14.25" customHeight="1" x14ac:dyDescent="0.35">
      <c r="A66" s="23"/>
      <c r="B66" s="24"/>
      <c r="C66" s="25"/>
      <c r="D66" s="26"/>
      <c r="E66" s="26"/>
      <c r="F66" s="27"/>
      <c r="G66" s="28"/>
      <c r="I66" s="31"/>
      <c r="J66" s="31"/>
      <c r="K66" s="31"/>
      <c r="L66" s="31"/>
      <c r="M66" s="31"/>
      <c r="N66" s="31"/>
      <c r="O66" s="31"/>
    </row>
    <row r="67" spans="1:15" s="14" customFormat="1" ht="14.5" x14ac:dyDescent="0.35">
      <c r="A67" s="23"/>
      <c r="B67" s="24"/>
      <c r="C67" s="25"/>
      <c r="D67" s="26"/>
      <c r="E67" s="26"/>
      <c r="F67" s="27"/>
      <c r="G67" s="28"/>
      <c r="I67" s="31"/>
      <c r="J67" s="31"/>
      <c r="K67" s="31"/>
      <c r="L67" s="31"/>
      <c r="M67" s="31"/>
      <c r="N67" s="31"/>
      <c r="O67" s="31"/>
    </row>
    <row r="68" spans="1:15" s="14" customFormat="1" ht="14.5" x14ac:dyDescent="0.35">
      <c r="A68" s="23"/>
      <c r="B68" s="24"/>
      <c r="C68" s="25"/>
      <c r="D68" s="26"/>
      <c r="E68" s="26"/>
      <c r="F68" s="27"/>
      <c r="G68" s="28"/>
      <c r="I68" s="31"/>
      <c r="J68" s="31"/>
      <c r="K68" s="31"/>
      <c r="L68" s="31"/>
      <c r="M68" s="31"/>
      <c r="N68" s="31"/>
      <c r="O68" s="31"/>
    </row>
    <row r="69" spans="1:15" s="14" customFormat="1" ht="14.5" x14ac:dyDescent="0.35">
      <c r="A69" s="23"/>
      <c r="B69" s="24"/>
      <c r="C69" s="25"/>
      <c r="D69" s="26"/>
      <c r="E69" s="26"/>
      <c r="F69" s="27"/>
      <c r="G69" s="28"/>
      <c r="I69" s="31"/>
      <c r="J69" s="31"/>
      <c r="K69" s="31"/>
      <c r="L69" s="31"/>
      <c r="M69" s="31"/>
      <c r="N69" s="31"/>
      <c r="O69" s="31"/>
    </row>
    <row r="70" spans="1:15" s="14" customFormat="1" ht="14.5" x14ac:dyDescent="0.35">
      <c r="A70" s="23"/>
      <c r="B70" s="24"/>
      <c r="C70" s="25"/>
      <c r="D70" s="26"/>
      <c r="E70" s="26"/>
      <c r="F70" s="27"/>
      <c r="G70" s="28"/>
      <c r="I70" s="31"/>
      <c r="J70" s="31"/>
      <c r="K70" s="31"/>
      <c r="L70" s="31"/>
      <c r="M70" s="31"/>
      <c r="N70" s="31"/>
      <c r="O70" s="31"/>
    </row>
    <row r="71" spans="1:15" s="14" customFormat="1" ht="14.5" x14ac:dyDescent="0.35">
      <c r="A71" s="23"/>
      <c r="B71" s="24"/>
      <c r="C71" s="25"/>
      <c r="D71" s="26"/>
      <c r="E71" s="26"/>
      <c r="F71" s="27"/>
      <c r="G71" s="28"/>
      <c r="I71" s="31"/>
      <c r="J71" s="31"/>
      <c r="K71" s="31"/>
      <c r="L71" s="31"/>
      <c r="M71" s="31"/>
      <c r="N71" s="31"/>
      <c r="O71" s="31"/>
    </row>
    <row r="72" spans="1:15" s="14" customFormat="1" ht="14.5" x14ac:dyDescent="0.35">
      <c r="A72" s="23"/>
      <c r="B72" s="24"/>
      <c r="C72" s="25"/>
      <c r="D72" s="26"/>
      <c r="E72" s="26"/>
      <c r="F72" s="27"/>
      <c r="G72" s="28"/>
      <c r="I72" s="31"/>
      <c r="J72" s="31"/>
      <c r="K72" s="31"/>
      <c r="L72" s="31"/>
      <c r="M72" s="31"/>
      <c r="N72" s="31"/>
      <c r="O72" s="31"/>
    </row>
    <row r="73" spans="1:15" s="14" customFormat="1" ht="14.5" x14ac:dyDescent="0.35">
      <c r="A73" s="23"/>
      <c r="B73" s="24"/>
      <c r="C73" s="25"/>
      <c r="D73" s="26"/>
      <c r="E73" s="26"/>
      <c r="F73" s="27"/>
      <c r="G73" s="28"/>
      <c r="I73" s="31"/>
      <c r="J73" s="31"/>
      <c r="K73" s="31"/>
      <c r="L73" s="31"/>
      <c r="M73" s="31"/>
      <c r="N73" s="31"/>
      <c r="O73" s="31"/>
    </row>
    <row r="74" spans="1:15" s="14" customFormat="1" ht="14.5" x14ac:dyDescent="0.35">
      <c r="A74" s="23"/>
      <c r="B74" s="24"/>
      <c r="C74" s="25"/>
      <c r="D74" s="26"/>
      <c r="E74" s="26"/>
      <c r="F74" s="27"/>
      <c r="G74" s="28"/>
      <c r="I74" s="31"/>
      <c r="J74" s="31"/>
      <c r="K74" s="31"/>
      <c r="L74" s="31"/>
      <c r="M74" s="31"/>
      <c r="N74" s="31"/>
      <c r="O74" s="31"/>
    </row>
    <row r="75" spans="1:15" s="14" customFormat="1" ht="14.5" x14ac:dyDescent="0.35">
      <c r="A75" s="23"/>
      <c r="B75" s="24"/>
      <c r="C75" s="25"/>
      <c r="D75" s="32"/>
      <c r="E75" s="26"/>
      <c r="F75" s="27"/>
      <c r="G75" s="28"/>
      <c r="I75" s="31"/>
      <c r="J75" s="31"/>
      <c r="K75" s="31"/>
      <c r="L75" s="31"/>
      <c r="M75" s="31"/>
      <c r="N75" s="31"/>
      <c r="O75" s="31"/>
    </row>
    <row r="76" spans="1:15" s="14" customFormat="1" ht="14.5" x14ac:dyDescent="0.35">
      <c r="A76" s="23"/>
      <c r="B76" s="24"/>
      <c r="C76" s="25"/>
      <c r="D76" s="26"/>
      <c r="E76" s="26"/>
      <c r="F76" s="27"/>
      <c r="G76" s="28"/>
      <c r="I76" s="31"/>
      <c r="J76" s="31"/>
      <c r="K76" s="31"/>
      <c r="L76" s="31"/>
      <c r="M76" s="31"/>
      <c r="N76" s="31"/>
      <c r="O76" s="31"/>
    </row>
    <row r="77" spans="1:15" s="14" customFormat="1" ht="14.5" x14ac:dyDescent="0.35">
      <c r="A77" s="23"/>
      <c r="B77" s="24"/>
      <c r="C77" s="25"/>
      <c r="D77" s="26"/>
      <c r="E77" s="26"/>
      <c r="F77" s="27"/>
      <c r="G77" s="28"/>
      <c r="I77" s="31"/>
      <c r="J77" s="31"/>
      <c r="K77" s="31"/>
      <c r="L77" s="31"/>
      <c r="M77" s="31"/>
      <c r="N77" s="31"/>
      <c r="O77" s="31"/>
    </row>
    <row r="78" spans="1:15" s="14" customFormat="1" ht="14.5" x14ac:dyDescent="0.35">
      <c r="A78" s="23"/>
      <c r="B78" s="24"/>
      <c r="C78" s="25"/>
      <c r="D78" s="26"/>
      <c r="E78" s="26"/>
      <c r="F78" s="27"/>
      <c r="G78" s="28"/>
      <c r="I78" s="31"/>
      <c r="J78" s="31"/>
      <c r="K78" s="31"/>
      <c r="L78" s="31"/>
      <c r="M78" s="31"/>
      <c r="N78" s="31"/>
      <c r="O78" s="31"/>
    </row>
    <row r="79" spans="1:15" ht="14.5" x14ac:dyDescent="0.35">
      <c r="A79" s="23"/>
      <c r="B79" s="24"/>
      <c r="C79" s="25"/>
      <c r="D79" s="26"/>
      <c r="E79" s="26"/>
      <c r="F79" s="27"/>
      <c r="G79" s="28"/>
    </row>
    <row r="80" spans="1:15" ht="15" thickBot="1" x14ac:dyDescent="0.4">
      <c r="A80" s="23"/>
      <c r="B80" s="24"/>
      <c r="C80" s="25"/>
      <c r="D80" s="26"/>
      <c r="E80" s="26"/>
      <c r="F80" s="27"/>
      <c r="G80" s="28"/>
    </row>
    <row r="81" spans="1:7" ht="13.5" thickBot="1" x14ac:dyDescent="0.35">
      <c r="A81" s="34"/>
      <c r="B81" s="35"/>
      <c r="C81" s="36">
        <v>999</v>
      </c>
      <c r="D81" s="37" t="s">
        <v>72</v>
      </c>
      <c r="E81" s="38" t="s">
        <v>73</v>
      </c>
      <c r="F81" s="37"/>
      <c r="G81" s="39" t="s">
        <v>74</v>
      </c>
    </row>
  </sheetData>
  <mergeCells count="2">
    <mergeCell ref="A1:G1"/>
    <mergeCell ref="I9:O9"/>
  </mergeCells>
  <conditionalFormatting sqref="A6:G80">
    <cfRule type="expression" dxfId="48" priority="1" stopIfTrue="1">
      <formula>$F6="X"</formula>
    </cfRule>
  </conditionalFormatting>
  <dataValidations count="1">
    <dataValidation type="list" allowBlank="1" showInputMessage="1" showErrorMessage="1" sqref="D3" xr:uid="{36C541F5-06A7-4A9C-8938-80D0D61116C3}">
      <formula1>"U7 DEČKI,U7 DEKLICE,U9 DEČKI,U9 DEKLICE,U11 DEČKI,U11 DEKLICE,U13 DEČKI,U13 DEKLICE,U15 DEČKI,U15 DEKLICE,U17 DEČKI,U17 DEKLICE,U19 DEČKI,U19 DEKLICE,ČLANI,ČLANICE"</formula1>
    </dataValidation>
  </dataValidations>
  <printOptions horizontalCentered="1"/>
  <pageMargins left="0.74803149606299213" right="0.55118110236220474" top="0.47244094488188981" bottom="0.19685039370078741" header="0.51181102362204722" footer="0.31496062992125984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1B95E-3CC7-4A7D-9904-29EA947D09DA}">
  <sheetPr>
    <tabColor theme="4"/>
  </sheetPr>
  <dimension ref="A1:AX78"/>
  <sheetViews>
    <sheetView topLeftCell="A61" workbookViewId="0">
      <selection activeCell="AA39" sqref="AA39"/>
    </sheetView>
  </sheetViews>
  <sheetFormatPr defaultColWidth="9.1796875" defaultRowHeight="14" x14ac:dyDescent="0.3"/>
  <cols>
    <col min="1" max="1" width="3.81640625" style="41" customWidth="1"/>
    <col min="2" max="2" width="3.26953125" style="44" customWidth="1"/>
    <col min="3" max="3" width="3.26953125" style="45" customWidth="1"/>
    <col min="4" max="4" width="1.26953125" style="42" customWidth="1"/>
    <col min="5" max="5" width="5" style="42" customWidth="1"/>
    <col min="6" max="11" width="2.7265625" style="42" customWidth="1"/>
    <col min="12" max="12" width="1.453125" style="42" customWidth="1"/>
    <col min="13" max="13" width="2.7265625" style="42" customWidth="1"/>
    <col min="14" max="14" width="3.26953125" style="42" customWidth="1"/>
    <col min="15" max="15" width="3" style="42" customWidth="1"/>
    <col min="16" max="16" width="2.7265625" style="42" customWidth="1"/>
    <col min="17" max="17" width="1.7265625" style="42" customWidth="1"/>
    <col min="18" max="19" width="2.7265625" style="42" customWidth="1"/>
    <col min="20" max="20" width="1.7265625" style="42" customWidth="1"/>
    <col min="21" max="22" width="2.7265625" style="42" customWidth="1"/>
    <col min="23" max="23" width="1.7265625" style="42" customWidth="1"/>
    <col min="24" max="25" width="2.7265625" style="42" customWidth="1"/>
    <col min="26" max="26" width="1.7265625" style="42" customWidth="1"/>
    <col min="27" max="28" width="2.7265625" style="42" customWidth="1"/>
    <col min="29" max="29" width="2.7265625" style="46" customWidth="1"/>
    <col min="30" max="31" width="2.7265625" style="42" customWidth="1"/>
    <col min="32" max="32" width="2.7265625" style="46" customWidth="1"/>
    <col min="33" max="34" width="2.7265625" style="42" customWidth="1"/>
    <col min="35" max="35" width="2.7265625" style="46" customWidth="1"/>
    <col min="36" max="36" width="2.7265625" style="42" customWidth="1"/>
    <col min="37" max="37" width="9.1796875" style="42"/>
    <col min="38" max="39" width="2" style="43" bestFit="1" customWidth="1"/>
    <col min="40" max="49" width="2" style="42" bestFit="1" customWidth="1"/>
    <col min="50" max="16384" width="9.1796875" style="42"/>
  </cols>
  <sheetData>
    <row r="1" spans="1:50" ht="11.5" x14ac:dyDescent="0.25">
      <c r="B1" s="323" t="str">
        <f>[5]Prijave!A1</f>
        <v>NAZIV TEKMOVANJA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5"/>
    </row>
    <row r="2" spans="1:50" ht="12" thickBot="1" x14ac:dyDescent="0.3">
      <c r="B2" s="326" t="str">
        <f>[5]Prijave!D3&amp;" - Predtekmovanje"</f>
        <v>U19 DEČKI - Predtekmovanje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8"/>
    </row>
    <row r="3" spans="1:50" ht="9" customHeight="1" thickBot="1" x14ac:dyDescent="0.35"/>
    <row r="4" spans="1:50" ht="12.75" customHeight="1" x14ac:dyDescent="0.25">
      <c r="B4" s="329">
        <v>1</v>
      </c>
      <c r="C4" s="331" t="s">
        <v>75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3"/>
      <c r="P4" s="337">
        <v>1</v>
      </c>
      <c r="Q4" s="338"/>
      <c r="R4" s="339"/>
      <c r="S4" s="343">
        <v>2</v>
      </c>
      <c r="T4" s="338"/>
      <c r="U4" s="339"/>
      <c r="V4" s="343">
        <v>3</v>
      </c>
      <c r="W4" s="338"/>
      <c r="X4" s="339"/>
      <c r="Y4" s="343">
        <v>4</v>
      </c>
      <c r="Z4" s="338"/>
      <c r="AA4" s="345"/>
      <c r="AB4" s="347" t="s">
        <v>76</v>
      </c>
      <c r="AC4" s="348"/>
      <c r="AD4" s="349"/>
      <c r="AE4" s="353" t="s">
        <v>77</v>
      </c>
      <c r="AF4" s="348"/>
      <c r="AG4" s="349"/>
      <c r="AH4" s="353" t="s">
        <v>78</v>
      </c>
      <c r="AI4" s="348"/>
      <c r="AJ4" s="355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3.5" customHeight="1" thickBot="1" x14ac:dyDescent="0.3">
      <c r="B5" s="330"/>
      <c r="C5" s="334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6"/>
      <c r="P5" s="340"/>
      <c r="Q5" s="341"/>
      <c r="R5" s="342"/>
      <c r="S5" s="344"/>
      <c r="T5" s="341"/>
      <c r="U5" s="342"/>
      <c r="V5" s="344"/>
      <c r="W5" s="341"/>
      <c r="X5" s="342"/>
      <c r="Y5" s="344"/>
      <c r="Z5" s="341"/>
      <c r="AA5" s="346"/>
      <c r="AB5" s="350"/>
      <c r="AC5" s="351"/>
      <c r="AD5" s="352"/>
      <c r="AE5" s="354"/>
      <c r="AF5" s="351"/>
      <c r="AG5" s="352"/>
      <c r="AH5" s="354"/>
      <c r="AI5" s="351"/>
      <c r="AJ5" s="356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2" customHeight="1" x14ac:dyDescent="0.25">
      <c r="A6" s="357">
        <v>1</v>
      </c>
      <c r="B6" s="358">
        <v>1</v>
      </c>
      <c r="C6" s="360" t="str">
        <f>IF((A6=""),"",VLOOKUP(A6,[5]Prijave!$C$6:$E$81,2))</f>
        <v>KAZIĆ EDO</v>
      </c>
      <c r="D6" s="361"/>
      <c r="E6" s="361"/>
      <c r="F6" s="361"/>
      <c r="G6" s="361"/>
      <c r="H6" s="361"/>
      <c r="I6" s="361"/>
      <c r="J6" s="361"/>
      <c r="K6" s="361"/>
      <c r="L6" s="362"/>
      <c r="M6" s="366" t="str">
        <f>IF((A6=""),"","("&amp;UPPER(VLOOKUP(A6,[5]Prijave!$C$6:$E$81,3))&amp;")")</f>
        <v>(JES)</v>
      </c>
      <c r="N6" s="366"/>
      <c r="O6" s="367"/>
      <c r="P6" s="48"/>
      <c r="Q6" s="48"/>
      <c r="R6" s="49"/>
      <c r="S6" s="50">
        <f>IF(AH19&lt;&gt;"",AH19,"")</f>
        <v>3</v>
      </c>
      <c r="T6" s="51" t="s">
        <v>73</v>
      </c>
      <c r="U6" s="52">
        <f>IF(AJ19&lt;&gt;"",AJ19,"")</f>
        <v>1</v>
      </c>
      <c r="V6" s="50">
        <f>IF(AJ21&lt;&gt;"",AJ21,"")</f>
        <v>3</v>
      </c>
      <c r="W6" s="51" t="s">
        <v>73</v>
      </c>
      <c r="X6" s="52">
        <f>IF(AH21&lt;&gt;"",AH21,"")</f>
        <v>0</v>
      </c>
      <c r="Y6" s="50">
        <f>IF(AH16&lt;&gt;"",AH16,"")</f>
        <v>3</v>
      </c>
      <c r="Z6" s="53" t="s">
        <v>73</v>
      </c>
      <c r="AA6" s="54">
        <f>IF(AJ16&lt;&gt;"",AJ16,"")</f>
        <v>1</v>
      </c>
      <c r="AB6" s="370">
        <f>IF(AND(S6="",V6="",Y6=""),"",SUM(S6,V6,Y6))</f>
        <v>9</v>
      </c>
      <c r="AC6" s="372" t="s">
        <v>73</v>
      </c>
      <c r="AD6" s="374">
        <f>IF(AND(U6="",X6="",AA6=""),"",SUM(U6,X6,AA6))</f>
        <v>2</v>
      </c>
      <c r="AE6" s="376">
        <f>IF(SUM(T7,W7,Z7)&gt;0,SUM(T7,W7,Z7),"")</f>
        <v>6</v>
      </c>
      <c r="AF6" s="377"/>
      <c r="AG6" s="378"/>
      <c r="AH6" s="382" t="str">
        <f>IF(AE6&lt;&gt;"",(RANK(AE6,AE6:AG13)&amp;"."),"")</f>
        <v>1.</v>
      </c>
      <c r="AI6" s="382"/>
      <c r="AJ6" s="383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2" customHeight="1" x14ac:dyDescent="0.25">
      <c r="A7" s="357"/>
      <c r="B7" s="359"/>
      <c r="C7" s="363"/>
      <c r="D7" s="364"/>
      <c r="E7" s="364"/>
      <c r="F7" s="364"/>
      <c r="G7" s="364"/>
      <c r="H7" s="364"/>
      <c r="I7" s="364"/>
      <c r="J7" s="364"/>
      <c r="K7" s="364"/>
      <c r="L7" s="365"/>
      <c r="M7" s="368"/>
      <c r="N7" s="368"/>
      <c r="O7" s="369"/>
      <c r="P7" s="55"/>
      <c r="Q7" s="55"/>
      <c r="R7" s="56"/>
      <c r="S7" s="57"/>
      <c r="T7" s="58">
        <f>IF((S6=3),2,IF(U6=3,1,""))</f>
        <v>2</v>
      </c>
      <c r="U7" s="59"/>
      <c r="V7" s="57"/>
      <c r="W7" s="58">
        <f>IF((V6=3),2,IF(X6=3,1,""))</f>
        <v>2</v>
      </c>
      <c r="X7" s="59"/>
      <c r="Y7" s="57"/>
      <c r="Z7" s="58">
        <f>IF((Y6=3),2,IF(AA6=3,1,""))</f>
        <v>2</v>
      </c>
      <c r="AA7" s="60"/>
      <c r="AB7" s="371"/>
      <c r="AC7" s="373"/>
      <c r="AD7" s="375"/>
      <c r="AE7" s="379"/>
      <c r="AF7" s="380"/>
      <c r="AG7" s="381"/>
      <c r="AH7" s="384"/>
      <c r="AI7" s="384"/>
      <c r="AJ7" s="385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2" customHeight="1" x14ac:dyDescent="0.25">
      <c r="A8" s="357">
        <v>2</v>
      </c>
      <c r="B8" s="359">
        <v>2</v>
      </c>
      <c r="C8" s="396" t="str">
        <f>IF((A8=""),"",VLOOKUP(A8,[5]Prijave!$C$6:$E$81,2))</f>
        <v>FRANKO TRISTAN</v>
      </c>
      <c r="D8" s="397"/>
      <c r="E8" s="397"/>
      <c r="F8" s="397"/>
      <c r="G8" s="397"/>
      <c r="H8" s="397"/>
      <c r="I8" s="397"/>
      <c r="J8" s="397"/>
      <c r="K8" s="397"/>
      <c r="L8" s="398"/>
      <c r="M8" s="368" t="str">
        <f>IF((A8=""),"","("&amp;UPPER(VLOOKUP(A8,[5]Prijave!$C$6:$E$81,3))&amp;")")</f>
        <v>(LOG)</v>
      </c>
      <c r="N8" s="368"/>
      <c r="O8" s="369"/>
      <c r="P8" s="61">
        <f>IF(AJ19&lt;&gt;"",AJ19,"")</f>
        <v>1</v>
      </c>
      <c r="Q8" s="61" t="s">
        <v>73</v>
      </c>
      <c r="R8" s="62">
        <f>IF(AH19&lt;&gt;"",AH19,"")</f>
        <v>3</v>
      </c>
      <c r="S8" s="63"/>
      <c r="T8" s="64"/>
      <c r="U8" s="65"/>
      <c r="V8" s="66">
        <f>IF(AH17&lt;&gt;"",AH17,"")</f>
        <v>3</v>
      </c>
      <c r="W8" s="61" t="s">
        <v>73</v>
      </c>
      <c r="X8" s="62">
        <f>IF(AJ17&lt;&gt;"",AJ17,"")</f>
        <v>0</v>
      </c>
      <c r="Y8" s="66">
        <f>IF(AH20&lt;&gt;"",AH20,"")</f>
        <v>3</v>
      </c>
      <c r="Z8" s="61" t="s">
        <v>73</v>
      </c>
      <c r="AA8" s="67">
        <f>IF(AJ20&lt;&gt;"",AJ20,"")</f>
        <v>0</v>
      </c>
      <c r="AB8" s="399">
        <f>IF(AND(P8="",V8="",Y8=""),"",SUM(P8,V8,Y8))</f>
        <v>7</v>
      </c>
      <c r="AC8" s="400" t="s">
        <v>73</v>
      </c>
      <c r="AD8" s="386">
        <f>IF(AND(R8="",X8="",AA8=""),"",SUM(R8,X8,AA8))</f>
        <v>3</v>
      </c>
      <c r="AE8" s="387">
        <f>IF(SUM(Q9,W9,Z9)&gt;0,SUM(Q9,W9,Z9),"")</f>
        <v>5</v>
      </c>
      <c r="AF8" s="388"/>
      <c r="AG8" s="389"/>
      <c r="AH8" s="390" t="str">
        <f>IF(AE8&lt;&gt;"",(RANK(AE8,AE6:AG13)&amp;"."),"")</f>
        <v>2.</v>
      </c>
      <c r="AI8" s="391"/>
      <c r="AJ8" s="392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2" customHeight="1" x14ac:dyDescent="0.25">
      <c r="A9" s="357"/>
      <c r="B9" s="359"/>
      <c r="C9" s="363"/>
      <c r="D9" s="364"/>
      <c r="E9" s="364"/>
      <c r="F9" s="364"/>
      <c r="G9" s="364"/>
      <c r="H9" s="364"/>
      <c r="I9" s="364"/>
      <c r="J9" s="364"/>
      <c r="K9" s="364"/>
      <c r="L9" s="365"/>
      <c r="M9" s="368"/>
      <c r="N9" s="368"/>
      <c r="O9" s="369"/>
      <c r="P9" s="68"/>
      <c r="Q9" s="58">
        <f>IF((P8=3),2,IF(R8=3,1,""))</f>
        <v>1</v>
      </c>
      <c r="R9" s="59"/>
      <c r="S9" s="69"/>
      <c r="T9" s="55"/>
      <c r="U9" s="56"/>
      <c r="V9" s="57"/>
      <c r="W9" s="58">
        <f>IF((V8=3),2,IF(X8=3,1,""))</f>
        <v>2</v>
      </c>
      <c r="X9" s="59"/>
      <c r="Y9" s="57"/>
      <c r="Z9" s="58">
        <f>IF((Y8=3),2,IF(AA8=3,1,""))</f>
        <v>2</v>
      </c>
      <c r="AA9" s="60"/>
      <c r="AB9" s="371"/>
      <c r="AC9" s="373"/>
      <c r="AD9" s="375"/>
      <c r="AE9" s="379"/>
      <c r="AF9" s="380"/>
      <c r="AG9" s="381"/>
      <c r="AH9" s="393"/>
      <c r="AI9" s="394"/>
      <c r="AJ9" s="395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2" customHeight="1" x14ac:dyDescent="0.25">
      <c r="A10" s="357">
        <v>3</v>
      </c>
      <c r="B10" s="359">
        <v>3</v>
      </c>
      <c r="C10" s="396" t="str">
        <f>IF((A10=""),"",VLOOKUP(A10,[5]Prijave!$C$6:$E$81,2))</f>
        <v>LIN RUI QI</v>
      </c>
      <c r="D10" s="397"/>
      <c r="E10" s="397"/>
      <c r="F10" s="397"/>
      <c r="G10" s="397"/>
      <c r="H10" s="397"/>
      <c r="I10" s="397"/>
      <c r="J10" s="397"/>
      <c r="K10" s="397"/>
      <c r="L10" s="398"/>
      <c r="M10" s="368" t="str">
        <f>IF((A10=""),"","("&amp;UPPER(VLOOKUP(A10,[5]Prijave!$C$6:$E$81,3))&amp;")")</f>
        <v>(RAK)</v>
      </c>
      <c r="N10" s="368"/>
      <c r="O10" s="369"/>
      <c r="P10" s="61">
        <f>IF(AH21&lt;&gt;"",AH21,"")</f>
        <v>0</v>
      </c>
      <c r="Q10" s="61" t="s">
        <v>73</v>
      </c>
      <c r="R10" s="62">
        <f>IF(AJ21&lt;&gt;"",AJ21,"")</f>
        <v>3</v>
      </c>
      <c r="S10" s="66">
        <f>IF(AJ17&lt;&gt;"",AJ17,"")</f>
        <v>0</v>
      </c>
      <c r="T10" s="61" t="s">
        <v>73</v>
      </c>
      <c r="U10" s="62">
        <f>IF(AH17&lt;&gt;"",AH17,"")</f>
        <v>3</v>
      </c>
      <c r="V10" s="63"/>
      <c r="W10" s="64"/>
      <c r="X10" s="65"/>
      <c r="Y10" s="66">
        <f>IF(AJ18&lt;&gt;"",AJ18,"")</f>
        <v>0</v>
      </c>
      <c r="Z10" s="61" t="s">
        <v>73</v>
      </c>
      <c r="AA10" s="67">
        <f>IF(AH18&lt;&gt;"",AH18,"")</f>
        <v>3</v>
      </c>
      <c r="AB10" s="399">
        <f>IF(AND(P10="",S10="",Y10=""),"",SUM(P10,S10,Y10))</f>
        <v>0</v>
      </c>
      <c r="AC10" s="400" t="s">
        <v>73</v>
      </c>
      <c r="AD10" s="386">
        <f>IF(AND(R10="",U10="",AA10=""),"",SUM(R10,U10,AA10))</f>
        <v>9</v>
      </c>
      <c r="AE10" s="387">
        <f>IF(SUM(Q11,T11,Z11)&gt;0,SUM(Q11,T11,Z11),"")</f>
        <v>3</v>
      </c>
      <c r="AF10" s="388"/>
      <c r="AG10" s="389"/>
      <c r="AH10" s="390" t="str">
        <f>IF(AE10&lt;&gt;"",(RANK(AE10,AE6:AG13)&amp;"."),"")</f>
        <v>4.</v>
      </c>
      <c r="AI10" s="391"/>
      <c r="AJ10" s="392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2" customHeight="1" x14ac:dyDescent="0.25">
      <c r="A11" s="357"/>
      <c r="B11" s="359"/>
      <c r="C11" s="363"/>
      <c r="D11" s="364"/>
      <c r="E11" s="364"/>
      <c r="F11" s="364"/>
      <c r="G11" s="364"/>
      <c r="H11" s="364"/>
      <c r="I11" s="364"/>
      <c r="J11" s="364"/>
      <c r="K11" s="364"/>
      <c r="L11" s="365"/>
      <c r="M11" s="368"/>
      <c r="N11" s="368"/>
      <c r="O11" s="369"/>
      <c r="P11" s="68"/>
      <c r="Q11" s="58">
        <f>IF((P10=3),2,IF(R10=3,1,""))</f>
        <v>1</v>
      </c>
      <c r="R11" s="59"/>
      <c r="S11" s="57"/>
      <c r="T11" s="58">
        <f>IF((S10=3),2,IF(U10=3,1,""))</f>
        <v>1</v>
      </c>
      <c r="U11" s="59"/>
      <c r="V11" s="69"/>
      <c r="W11" s="55"/>
      <c r="X11" s="56"/>
      <c r="Y11" s="57"/>
      <c r="Z11" s="58">
        <f>IF((Y10=3),2,IF(AA10=3,1,""))</f>
        <v>1</v>
      </c>
      <c r="AA11" s="60"/>
      <c r="AB11" s="371"/>
      <c r="AC11" s="373"/>
      <c r="AD11" s="375"/>
      <c r="AE11" s="379"/>
      <c r="AF11" s="380"/>
      <c r="AG11" s="381"/>
      <c r="AH11" s="393"/>
      <c r="AI11" s="394"/>
      <c r="AJ11" s="395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2" customHeight="1" x14ac:dyDescent="0.25">
      <c r="A12" s="357">
        <v>4</v>
      </c>
      <c r="B12" s="359">
        <v>4</v>
      </c>
      <c r="C12" s="396" t="str">
        <f>IF((A12=""),"",VLOOKUP(A12,[5]Prijave!$C$6:$E$81,2))</f>
        <v>SKUBIC MATIC</v>
      </c>
      <c r="D12" s="397"/>
      <c r="E12" s="397"/>
      <c r="F12" s="397"/>
      <c r="G12" s="397"/>
      <c r="H12" s="397"/>
      <c r="I12" s="397"/>
      <c r="J12" s="397"/>
      <c r="K12" s="397"/>
      <c r="L12" s="398"/>
      <c r="M12" s="368" t="str">
        <f>IF((A12=""),"","("&amp;UPPER(VLOOKUP(A12,[5]Prijave!$C$6:$E$81,3))&amp;")")</f>
        <v>(VRH)</v>
      </c>
      <c r="N12" s="368"/>
      <c r="O12" s="369"/>
      <c r="P12" s="61">
        <f>IF(AJ16&lt;&gt;"",AJ16,"")</f>
        <v>1</v>
      </c>
      <c r="Q12" s="61" t="s">
        <v>73</v>
      </c>
      <c r="R12" s="62">
        <f>IF(AH16&lt;&gt;"",AH16,"")</f>
        <v>3</v>
      </c>
      <c r="S12" s="66">
        <f>IF(AJ20&lt;&gt;"",AJ20,"")</f>
        <v>0</v>
      </c>
      <c r="T12" s="61" t="s">
        <v>73</v>
      </c>
      <c r="U12" s="62">
        <f>IF(AH20&lt;&gt;"",AH20,"")</f>
        <v>3</v>
      </c>
      <c r="V12" s="66">
        <f>IF(AH18&lt;&gt;"",AH18,"")</f>
        <v>3</v>
      </c>
      <c r="W12" s="61" t="s">
        <v>73</v>
      </c>
      <c r="X12" s="62">
        <f>IF(AJ18&lt;&gt;"",AJ18,"")</f>
        <v>0</v>
      </c>
      <c r="Y12" s="63"/>
      <c r="Z12" s="64"/>
      <c r="AA12" s="70"/>
      <c r="AB12" s="399">
        <f>IF(AND(P12="",S12="",V12=""),"",SUM(P12,S12,V12))</f>
        <v>4</v>
      </c>
      <c r="AC12" s="400" t="s">
        <v>73</v>
      </c>
      <c r="AD12" s="386">
        <f>IF(AND(R12="",U12="",X12=""),"",SUM(R12,U12,X12))</f>
        <v>6</v>
      </c>
      <c r="AE12" s="387">
        <f>IF(SUM(Q13,T13,W13)&gt;0,SUM(Q13,T13,W13),"")</f>
        <v>4</v>
      </c>
      <c r="AF12" s="388"/>
      <c r="AG12" s="389"/>
      <c r="AH12" s="384" t="str">
        <f>IF(AE12&lt;&gt;"",(RANK(AE12,AE6:AG13)&amp;"."),"")</f>
        <v>3.</v>
      </c>
      <c r="AI12" s="384"/>
      <c r="AJ12" s="385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3.5" customHeight="1" thickBot="1" x14ac:dyDescent="0.3">
      <c r="A13" s="357"/>
      <c r="B13" s="438"/>
      <c r="C13" s="439"/>
      <c r="D13" s="440"/>
      <c r="E13" s="440"/>
      <c r="F13" s="440"/>
      <c r="G13" s="440"/>
      <c r="H13" s="440"/>
      <c r="I13" s="440"/>
      <c r="J13" s="440"/>
      <c r="K13" s="440"/>
      <c r="L13" s="441"/>
      <c r="M13" s="442"/>
      <c r="N13" s="442"/>
      <c r="O13" s="443"/>
      <c r="P13" s="71"/>
      <c r="Q13" s="72">
        <f>IF((P12=3),2,IF(R12=3,1,""))</f>
        <v>1</v>
      </c>
      <c r="R13" s="73"/>
      <c r="S13" s="74"/>
      <c r="T13" s="72">
        <f>IF((S12=3),2,IF(U12=3,1,""))</f>
        <v>1</v>
      </c>
      <c r="U13" s="73"/>
      <c r="V13" s="74"/>
      <c r="W13" s="72">
        <f>IF((V12=3),2,IF(X12=3,1,""))</f>
        <v>2</v>
      </c>
      <c r="X13" s="73"/>
      <c r="Y13" s="75"/>
      <c r="Z13" s="76"/>
      <c r="AA13" s="77"/>
      <c r="AB13" s="444"/>
      <c r="AC13" s="445"/>
      <c r="AD13" s="446"/>
      <c r="AE13" s="447"/>
      <c r="AF13" s="448"/>
      <c r="AG13" s="449"/>
      <c r="AH13" s="450"/>
      <c r="AI13" s="450"/>
      <c r="AJ13" s="451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6" customHeight="1" x14ac:dyDescent="0.3">
      <c r="AH14" s="42" t="s">
        <v>79</v>
      </c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2.75" customHeight="1" x14ac:dyDescent="0.3">
      <c r="B15" s="78"/>
      <c r="C15" s="79"/>
      <c r="D15" s="80"/>
      <c r="E15" s="80"/>
      <c r="F15" s="80"/>
      <c r="G15" s="80"/>
      <c r="H15" s="80"/>
      <c r="I15" s="80"/>
      <c r="J15" s="429"/>
      <c r="K15" s="429"/>
      <c r="L15" s="429"/>
      <c r="M15" s="429"/>
      <c r="N15" s="429"/>
      <c r="O15" s="429"/>
      <c r="P15" s="429"/>
      <c r="Q15" s="429"/>
      <c r="R15" s="429"/>
      <c r="S15" s="430">
        <v>1</v>
      </c>
      <c r="T15" s="430"/>
      <c r="U15" s="430"/>
      <c r="V15" s="430">
        <v>2</v>
      </c>
      <c r="W15" s="430"/>
      <c r="X15" s="430"/>
      <c r="Y15" s="430">
        <v>3</v>
      </c>
      <c r="Z15" s="430"/>
      <c r="AA15" s="430"/>
      <c r="AB15" s="430">
        <v>4</v>
      </c>
      <c r="AC15" s="430"/>
      <c r="AD15" s="430"/>
      <c r="AE15" s="430">
        <v>5</v>
      </c>
      <c r="AF15" s="430"/>
      <c r="AG15" s="431"/>
      <c r="AH15" s="432" t="s">
        <v>80</v>
      </c>
      <c r="AI15" s="429"/>
      <c r="AJ15" s="429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9" customHeight="1" x14ac:dyDescent="0.25">
      <c r="B16" s="435" t="s">
        <v>81</v>
      </c>
      <c r="C16" s="435"/>
      <c r="D16" s="82"/>
      <c r="E16" s="83" t="s">
        <v>82</v>
      </c>
      <c r="F16" s="433" t="str">
        <f>C6</f>
        <v>KAZIĆ EDO</v>
      </c>
      <c r="G16" s="433"/>
      <c r="H16" s="433"/>
      <c r="I16" s="433"/>
      <c r="J16" s="433"/>
      <c r="K16" s="433"/>
      <c r="L16" s="84" t="s">
        <v>83</v>
      </c>
      <c r="M16" s="433" t="str">
        <f>C12</f>
        <v>SKUBIC MATIC</v>
      </c>
      <c r="N16" s="433"/>
      <c r="O16" s="433"/>
      <c r="P16" s="433"/>
      <c r="Q16" s="433"/>
      <c r="R16" s="434"/>
      <c r="S16" s="85">
        <v>11</v>
      </c>
      <c r="T16" s="86" t="s">
        <v>83</v>
      </c>
      <c r="U16" s="87">
        <v>9</v>
      </c>
      <c r="V16" s="85">
        <v>11</v>
      </c>
      <c r="W16" s="86" t="s">
        <v>83</v>
      </c>
      <c r="X16" s="87">
        <v>6</v>
      </c>
      <c r="Y16" s="85">
        <v>8</v>
      </c>
      <c r="Z16" s="86" t="s">
        <v>83</v>
      </c>
      <c r="AA16" s="87">
        <v>11</v>
      </c>
      <c r="AB16" s="85">
        <v>15</v>
      </c>
      <c r="AC16" s="86" t="s">
        <v>83</v>
      </c>
      <c r="AD16" s="87">
        <v>13</v>
      </c>
      <c r="AE16" s="85"/>
      <c r="AF16" s="86" t="s">
        <v>83</v>
      </c>
      <c r="AG16" s="87"/>
      <c r="AH16" s="88">
        <f t="shared" ref="AH16:AH21" si="0">IF(AND(AV16=0,AW16=0),"",AV16)</f>
        <v>3</v>
      </c>
      <c r="AI16" s="89" t="s">
        <v>73</v>
      </c>
      <c r="AJ16" s="90">
        <f t="shared" ref="AJ16:AJ21" si="1">IF(AND(AV16=0,AW16=0),"",AW16)</f>
        <v>1</v>
      </c>
      <c r="AL16" s="91">
        <f t="shared" ref="AL16:AL21" si="2">IF(S16&gt;U16,1,0)</f>
        <v>1</v>
      </c>
      <c r="AM16" s="91">
        <f t="shared" ref="AM16:AM21" si="3">IF(U16&gt;S16,1,0)</f>
        <v>0</v>
      </c>
      <c r="AN16" s="91">
        <f t="shared" ref="AN16:AN21" si="4">IF(V16&gt;X16,1,0)</f>
        <v>1</v>
      </c>
      <c r="AO16" s="91">
        <f t="shared" ref="AO16:AO21" si="5">IF(X16&gt;V16,1,0)</f>
        <v>0</v>
      </c>
      <c r="AP16" s="91">
        <f t="shared" ref="AP16:AP21" si="6">IF(Y16&gt;AA16,1,0)</f>
        <v>0</v>
      </c>
      <c r="AQ16" s="91">
        <f t="shared" ref="AQ16:AQ21" si="7">IF(AA16&gt;Y16,1,0)</f>
        <v>1</v>
      </c>
      <c r="AR16" s="91">
        <f t="shared" ref="AR16:AR21" si="8">IF(AB16&gt;AD16,1,0)</f>
        <v>1</v>
      </c>
      <c r="AS16" s="91">
        <f t="shared" ref="AS16:AS21" si="9">IF(AD16&gt;AB16,1,0)</f>
        <v>0</v>
      </c>
      <c r="AT16" s="91">
        <f t="shared" ref="AT16:AT21" si="10">IF(AE16&gt;AG16,1,0)</f>
        <v>0</v>
      </c>
      <c r="AU16" s="91">
        <f t="shared" ref="AU16:AU21" si="11">IF(AG16&gt;AE16,1,0)</f>
        <v>0</v>
      </c>
      <c r="AV16" s="91">
        <f t="shared" ref="AV16:AW21" si="12">AL16+AN16+AP16+AR16+AT16</f>
        <v>3</v>
      </c>
      <c r="AW16" s="91">
        <f t="shared" si="12"/>
        <v>1</v>
      </c>
      <c r="AX16" s="47"/>
    </row>
    <row r="17" spans="1:50" ht="19" customHeight="1" x14ac:dyDescent="0.25">
      <c r="B17" s="92"/>
      <c r="C17" s="93"/>
      <c r="E17" s="83" t="s">
        <v>84</v>
      </c>
      <c r="F17" s="433" t="str">
        <f>C8</f>
        <v>FRANKO TRISTAN</v>
      </c>
      <c r="G17" s="433"/>
      <c r="H17" s="433"/>
      <c r="I17" s="433"/>
      <c r="J17" s="433"/>
      <c r="K17" s="433"/>
      <c r="L17" s="84" t="s">
        <v>83</v>
      </c>
      <c r="M17" s="433" t="str">
        <f>C10</f>
        <v>LIN RUI QI</v>
      </c>
      <c r="N17" s="433"/>
      <c r="O17" s="433"/>
      <c r="P17" s="433"/>
      <c r="Q17" s="433"/>
      <c r="R17" s="434"/>
      <c r="S17" s="85">
        <v>11</v>
      </c>
      <c r="T17" s="86" t="s">
        <v>83</v>
      </c>
      <c r="U17" s="87">
        <v>9</v>
      </c>
      <c r="V17" s="85">
        <v>11</v>
      </c>
      <c r="W17" s="86" t="s">
        <v>83</v>
      </c>
      <c r="X17" s="87">
        <v>7</v>
      </c>
      <c r="Y17" s="85">
        <v>11</v>
      </c>
      <c r="Z17" s="86" t="s">
        <v>83</v>
      </c>
      <c r="AA17" s="87">
        <v>5</v>
      </c>
      <c r="AB17" s="85"/>
      <c r="AC17" s="86" t="s">
        <v>83</v>
      </c>
      <c r="AD17" s="87"/>
      <c r="AE17" s="85"/>
      <c r="AF17" s="86" t="s">
        <v>83</v>
      </c>
      <c r="AG17" s="87"/>
      <c r="AH17" s="88">
        <f t="shared" si="0"/>
        <v>3</v>
      </c>
      <c r="AI17" s="89" t="s">
        <v>73</v>
      </c>
      <c r="AJ17" s="90">
        <f t="shared" si="1"/>
        <v>0</v>
      </c>
      <c r="AL17" s="91">
        <f t="shared" si="2"/>
        <v>1</v>
      </c>
      <c r="AM17" s="91">
        <f t="shared" si="3"/>
        <v>0</v>
      </c>
      <c r="AN17" s="91">
        <f t="shared" si="4"/>
        <v>1</v>
      </c>
      <c r="AO17" s="91">
        <f t="shared" si="5"/>
        <v>0</v>
      </c>
      <c r="AP17" s="91">
        <f t="shared" si="6"/>
        <v>1</v>
      </c>
      <c r="AQ17" s="91">
        <f t="shared" si="7"/>
        <v>0</v>
      </c>
      <c r="AR17" s="91">
        <f t="shared" si="8"/>
        <v>0</v>
      </c>
      <c r="AS17" s="91">
        <f t="shared" si="9"/>
        <v>0</v>
      </c>
      <c r="AT17" s="91">
        <f t="shared" si="10"/>
        <v>0</v>
      </c>
      <c r="AU17" s="91">
        <f t="shared" si="11"/>
        <v>0</v>
      </c>
      <c r="AV17" s="91">
        <f t="shared" si="12"/>
        <v>3</v>
      </c>
      <c r="AW17" s="91">
        <f t="shared" si="12"/>
        <v>0</v>
      </c>
      <c r="AX17" s="47"/>
    </row>
    <row r="18" spans="1:50" ht="19" customHeight="1" x14ac:dyDescent="0.25">
      <c r="B18" s="435" t="s">
        <v>85</v>
      </c>
      <c r="C18" s="435"/>
      <c r="D18" s="82"/>
      <c r="E18" s="83" t="s">
        <v>86</v>
      </c>
      <c r="F18" s="433" t="str">
        <f>C12</f>
        <v>SKUBIC MATIC</v>
      </c>
      <c r="G18" s="433"/>
      <c r="H18" s="433"/>
      <c r="I18" s="433"/>
      <c r="J18" s="433"/>
      <c r="K18" s="433"/>
      <c r="L18" s="84" t="s">
        <v>83</v>
      </c>
      <c r="M18" s="433" t="str">
        <f>C10</f>
        <v>LIN RUI QI</v>
      </c>
      <c r="N18" s="433"/>
      <c r="O18" s="433"/>
      <c r="P18" s="433"/>
      <c r="Q18" s="433"/>
      <c r="R18" s="434"/>
      <c r="S18" s="85">
        <v>11</v>
      </c>
      <c r="T18" s="86" t="s">
        <v>83</v>
      </c>
      <c r="U18" s="87">
        <v>3</v>
      </c>
      <c r="V18" s="85">
        <v>11</v>
      </c>
      <c r="W18" s="86" t="s">
        <v>83</v>
      </c>
      <c r="X18" s="87">
        <v>6</v>
      </c>
      <c r="Y18" s="85">
        <v>11</v>
      </c>
      <c r="Z18" s="86" t="s">
        <v>83</v>
      </c>
      <c r="AA18" s="87">
        <v>8</v>
      </c>
      <c r="AB18" s="85"/>
      <c r="AC18" s="86" t="s">
        <v>83</v>
      </c>
      <c r="AD18" s="87"/>
      <c r="AE18" s="85"/>
      <c r="AF18" s="86" t="s">
        <v>83</v>
      </c>
      <c r="AG18" s="87"/>
      <c r="AH18" s="88">
        <f t="shared" si="0"/>
        <v>3</v>
      </c>
      <c r="AI18" s="89" t="s">
        <v>73</v>
      </c>
      <c r="AJ18" s="90">
        <f t="shared" si="1"/>
        <v>0</v>
      </c>
      <c r="AL18" s="91">
        <f t="shared" si="2"/>
        <v>1</v>
      </c>
      <c r="AM18" s="91">
        <f t="shared" si="3"/>
        <v>0</v>
      </c>
      <c r="AN18" s="91">
        <f t="shared" si="4"/>
        <v>1</v>
      </c>
      <c r="AO18" s="91">
        <f t="shared" si="5"/>
        <v>0</v>
      </c>
      <c r="AP18" s="91">
        <f t="shared" si="6"/>
        <v>1</v>
      </c>
      <c r="AQ18" s="91">
        <f t="shared" si="7"/>
        <v>0</v>
      </c>
      <c r="AR18" s="91">
        <f t="shared" si="8"/>
        <v>0</v>
      </c>
      <c r="AS18" s="91">
        <f t="shared" si="9"/>
        <v>0</v>
      </c>
      <c r="AT18" s="91">
        <f t="shared" si="10"/>
        <v>0</v>
      </c>
      <c r="AU18" s="91">
        <f t="shared" si="11"/>
        <v>0</v>
      </c>
      <c r="AV18" s="91">
        <f t="shared" si="12"/>
        <v>3</v>
      </c>
      <c r="AW18" s="91">
        <f t="shared" si="12"/>
        <v>0</v>
      </c>
      <c r="AX18" s="47"/>
    </row>
    <row r="19" spans="1:50" ht="19" customHeight="1" x14ac:dyDescent="0.25">
      <c r="B19" s="94"/>
      <c r="C19" s="95"/>
      <c r="D19" s="82"/>
      <c r="E19" s="83" t="s">
        <v>87</v>
      </c>
      <c r="F19" s="433" t="str">
        <f>C6</f>
        <v>KAZIĆ EDO</v>
      </c>
      <c r="G19" s="433"/>
      <c r="H19" s="433"/>
      <c r="I19" s="433"/>
      <c r="J19" s="433"/>
      <c r="K19" s="433"/>
      <c r="L19" s="84" t="s">
        <v>83</v>
      </c>
      <c r="M19" s="433" t="str">
        <f>C8</f>
        <v>FRANKO TRISTAN</v>
      </c>
      <c r="N19" s="433"/>
      <c r="O19" s="433"/>
      <c r="P19" s="433"/>
      <c r="Q19" s="433"/>
      <c r="R19" s="434"/>
      <c r="S19" s="85">
        <v>9</v>
      </c>
      <c r="T19" s="86" t="s">
        <v>83</v>
      </c>
      <c r="U19" s="87">
        <v>11</v>
      </c>
      <c r="V19" s="85">
        <v>11</v>
      </c>
      <c r="W19" s="86" t="s">
        <v>83</v>
      </c>
      <c r="X19" s="87">
        <v>6</v>
      </c>
      <c r="Y19" s="85">
        <v>11</v>
      </c>
      <c r="Z19" s="86" t="s">
        <v>83</v>
      </c>
      <c r="AA19" s="87">
        <v>9</v>
      </c>
      <c r="AB19" s="85">
        <v>11</v>
      </c>
      <c r="AC19" s="86" t="s">
        <v>83</v>
      </c>
      <c r="AD19" s="87">
        <v>5</v>
      </c>
      <c r="AE19" s="85"/>
      <c r="AF19" s="86" t="s">
        <v>83</v>
      </c>
      <c r="AG19" s="87"/>
      <c r="AH19" s="88">
        <f t="shared" si="0"/>
        <v>3</v>
      </c>
      <c r="AI19" s="96" t="s">
        <v>73</v>
      </c>
      <c r="AJ19" s="90">
        <f t="shared" si="1"/>
        <v>1</v>
      </c>
      <c r="AL19" s="91">
        <f t="shared" si="2"/>
        <v>0</v>
      </c>
      <c r="AM19" s="91">
        <f t="shared" si="3"/>
        <v>1</v>
      </c>
      <c r="AN19" s="91">
        <f t="shared" si="4"/>
        <v>1</v>
      </c>
      <c r="AO19" s="91">
        <f t="shared" si="5"/>
        <v>0</v>
      </c>
      <c r="AP19" s="91">
        <f t="shared" si="6"/>
        <v>1</v>
      </c>
      <c r="AQ19" s="91">
        <f t="shared" si="7"/>
        <v>0</v>
      </c>
      <c r="AR19" s="91">
        <f t="shared" si="8"/>
        <v>1</v>
      </c>
      <c r="AS19" s="91">
        <f t="shared" si="9"/>
        <v>0</v>
      </c>
      <c r="AT19" s="91">
        <f t="shared" si="10"/>
        <v>0</v>
      </c>
      <c r="AU19" s="91">
        <f t="shared" si="11"/>
        <v>0</v>
      </c>
      <c r="AV19" s="91">
        <f t="shared" si="12"/>
        <v>3</v>
      </c>
      <c r="AW19" s="91">
        <f t="shared" si="12"/>
        <v>1</v>
      </c>
      <c r="AX19" s="47"/>
    </row>
    <row r="20" spans="1:50" ht="19" customHeight="1" x14ac:dyDescent="0.25">
      <c r="B20" s="435" t="s">
        <v>88</v>
      </c>
      <c r="C20" s="435"/>
      <c r="D20" s="82"/>
      <c r="E20" s="83" t="s">
        <v>89</v>
      </c>
      <c r="F20" s="433" t="str">
        <f>C8</f>
        <v>FRANKO TRISTAN</v>
      </c>
      <c r="G20" s="433"/>
      <c r="H20" s="433"/>
      <c r="I20" s="433"/>
      <c r="J20" s="433"/>
      <c r="K20" s="433"/>
      <c r="L20" s="84" t="s">
        <v>83</v>
      </c>
      <c r="M20" s="433" t="str">
        <f>C12</f>
        <v>SKUBIC MATIC</v>
      </c>
      <c r="N20" s="433"/>
      <c r="O20" s="433"/>
      <c r="P20" s="433"/>
      <c r="Q20" s="433"/>
      <c r="R20" s="434"/>
      <c r="S20" s="85">
        <v>11</v>
      </c>
      <c r="T20" s="86" t="s">
        <v>83</v>
      </c>
      <c r="U20" s="87">
        <v>6</v>
      </c>
      <c r="V20" s="85">
        <v>11</v>
      </c>
      <c r="W20" s="86" t="s">
        <v>83</v>
      </c>
      <c r="X20" s="87">
        <v>9</v>
      </c>
      <c r="Y20" s="85">
        <v>12</v>
      </c>
      <c r="Z20" s="86" t="s">
        <v>83</v>
      </c>
      <c r="AA20" s="87">
        <v>10</v>
      </c>
      <c r="AB20" s="85"/>
      <c r="AC20" s="86" t="s">
        <v>83</v>
      </c>
      <c r="AD20" s="87"/>
      <c r="AE20" s="85"/>
      <c r="AF20" s="86" t="s">
        <v>83</v>
      </c>
      <c r="AG20" s="87"/>
      <c r="AH20" s="88">
        <f t="shared" si="0"/>
        <v>3</v>
      </c>
      <c r="AI20" s="89" t="s">
        <v>73</v>
      </c>
      <c r="AJ20" s="90">
        <f t="shared" si="1"/>
        <v>0</v>
      </c>
      <c r="AL20" s="91">
        <f t="shared" si="2"/>
        <v>1</v>
      </c>
      <c r="AM20" s="91">
        <f t="shared" si="3"/>
        <v>0</v>
      </c>
      <c r="AN20" s="91">
        <f t="shared" si="4"/>
        <v>1</v>
      </c>
      <c r="AO20" s="91">
        <f t="shared" si="5"/>
        <v>0</v>
      </c>
      <c r="AP20" s="91">
        <f t="shared" si="6"/>
        <v>1</v>
      </c>
      <c r="AQ20" s="91">
        <f t="shared" si="7"/>
        <v>0</v>
      </c>
      <c r="AR20" s="91">
        <f t="shared" si="8"/>
        <v>0</v>
      </c>
      <c r="AS20" s="91">
        <f t="shared" si="9"/>
        <v>0</v>
      </c>
      <c r="AT20" s="91">
        <f t="shared" si="10"/>
        <v>0</v>
      </c>
      <c r="AU20" s="91">
        <f t="shared" si="11"/>
        <v>0</v>
      </c>
      <c r="AV20" s="91">
        <f t="shared" si="12"/>
        <v>3</v>
      </c>
      <c r="AW20" s="91">
        <f t="shared" si="12"/>
        <v>0</v>
      </c>
      <c r="AX20" s="47"/>
    </row>
    <row r="21" spans="1:50" ht="19" customHeight="1" x14ac:dyDescent="0.25">
      <c r="B21" s="94"/>
      <c r="C21" s="95"/>
      <c r="D21" s="82"/>
      <c r="E21" s="97" t="s">
        <v>90</v>
      </c>
      <c r="F21" s="436" t="str">
        <f>C10</f>
        <v>LIN RUI QI</v>
      </c>
      <c r="G21" s="436"/>
      <c r="H21" s="436"/>
      <c r="I21" s="436"/>
      <c r="J21" s="436"/>
      <c r="K21" s="436"/>
      <c r="L21" s="98" t="s">
        <v>83</v>
      </c>
      <c r="M21" s="436" t="str">
        <f>C6</f>
        <v>KAZIĆ EDO</v>
      </c>
      <c r="N21" s="436"/>
      <c r="O21" s="436"/>
      <c r="P21" s="436"/>
      <c r="Q21" s="436"/>
      <c r="R21" s="437"/>
      <c r="S21" s="99">
        <v>9</v>
      </c>
      <c r="T21" s="100" t="s">
        <v>83</v>
      </c>
      <c r="U21" s="101">
        <v>11</v>
      </c>
      <c r="V21" s="99">
        <v>5</v>
      </c>
      <c r="W21" s="100" t="s">
        <v>83</v>
      </c>
      <c r="X21" s="101">
        <v>11</v>
      </c>
      <c r="Y21" s="99">
        <v>7</v>
      </c>
      <c r="Z21" s="100" t="s">
        <v>83</v>
      </c>
      <c r="AA21" s="101">
        <v>11</v>
      </c>
      <c r="AB21" s="99"/>
      <c r="AC21" s="100" t="s">
        <v>83</v>
      </c>
      <c r="AD21" s="101"/>
      <c r="AE21" s="99"/>
      <c r="AF21" s="100" t="s">
        <v>83</v>
      </c>
      <c r="AG21" s="101"/>
      <c r="AH21" s="102">
        <f t="shared" si="0"/>
        <v>0</v>
      </c>
      <c r="AI21" s="103" t="s">
        <v>73</v>
      </c>
      <c r="AJ21" s="51">
        <f t="shared" si="1"/>
        <v>3</v>
      </c>
      <c r="AL21" s="91">
        <f t="shared" si="2"/>
        <v>0</v>
      </c>
      <c r="AM21" s="91">
        <f t="shared" si="3"/>
        <v>1</v>
      </c>
      <c r="AN21" s="91">
        <f t="shared" si="4"/>
        <v>0</v>
      </c>
      <c r="AO21" s="91">
        <f t="shared" si="5"/>
        <v>1</v>
      </c>
      <c r="AP21" s="91">
        <f t="shared" si="6"/>
        <v>0</v>
      </c>
      <c r="AQ21" s="91">
        <f t="shared" si="7"/>
        <v>1</v>
      </c>
      <c r="AR21" s="91">
        <f t="shared" si="8"/>
        <v>0</v>
      </c>
      <c r="AS21" s="91">
        <f t="shared" si="9"/>
        <v>0</v>
      </c>
      <c r="AT21" s="91">
        <f t="shared" si="10"/>
        <v>0</v>
      </c>
      <c r="AU21" s="91">
        <f t="shared" si="11"/>
        <v>0</v>
      </c>
      <c r="AV21" s="91">
        <f t="shared" si="12"/>
        <v>0</v>
      </c>
      <c r="AW21" s="91">
        <f t="shared" si="12"/>
        <v>3</v>
      </c>
      <c r="AX21" s="47"/>
    </row>
    <row r="22" spans="1:50" ht="9" customHeight="1" thickBot="1" x14ac:dyDescent="0.35">
      <c r="B22" s="104"/>
      <c r="C22" s="105"/>
      <c r="D22" s="82"/>
      <c r="E22" s="82"/>
      <c r="F22" s="106"/>
      <c r="G22" s="46"/>
      <c r="H22" s="46"/>
      <c r="I22" s="46"/>
      <c r="K22" s="46"/>
      <c r="L22" s="46"/>
      <c r="O22" s="107"/>
      <c r="P22" s="107"/>
      <c r="Q22" s="107"/>
      <c r="S22" s="108"/>
      <c r="T22" s="8"/>
      <c r="U22" s="109"/>
      <c r="V22" s="108"/>
      <c r="W22" s="8"/>
      <c r="X22" s="109"/>
      <c r="Y22" s="108"/>
      <c r="Z22" s="8"/>
      <c r="AA22" s="109"/>
      <c r="AB22" s="108"/>
      <c r="AC22" s="8"/>
      <c r="AD22" s="109"/>
      <c r="AE22" s="108"/>
      <c r="AF22" s="8"/>
      <c r="AG22" s="109"/>
      <c r="AH22" s="110"/>
      <c r="AI22" s="8"/>
      <c r="AJ22" s="111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2.75" customHeight="1" x14ac:dyDescent="0.25">
      <c r="B23" s="329">
        <f>B4+1</f>
        <v>2</v>
      </c>
      <c r="C23" s="331" t="s">
        <v>75</v>
      </c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3"/>
      <c r="P23" s="337">
        <v>1</v>
      </c>
      <c r="Q23" s="338"/>
      <c r="R23" s="339"/>
      <c r="S23" s="343">
        <v>2</v>
      </c>
      <c r="T23" s="338"/>
      <c r="U23" s="339"/>
      <c r="V23" s="343">
        <v>3</v>
      </c>
      <c r="W23" s="338"/>
      <c r="X23" s="339"/>
      <c r="Y23" s="343">
        <v>4</v>
      </c>
      <c r="Z23" s="338"/>
      <c r="AA23" s="345"/>
      <c r="AB23" s="347" t="s">
        <v>76</v>
      </c>
      <c r="AC23" s="348"/>
      <c r="AD23" s="349"/>
      <c r="AE23" s="353" t="s">
        <v>77</v>
      </c>
      <c r="AF23" s="348"/>
      <c r="AG23" s="349"/>
      <c r="AH23" s="353" t="s">
        <v>78</v>
      </c>
      <c r="AI23" s="348"/>
      <c r="AJ23" s="355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3.5" customHeight="1" thickBot="1" x14ac:dyDescent="0.3">
      <c r="B24" s="330"/>
      <c r="C24" s="334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6"/>
      <c r="P24" s="340"/>
      <c r="Q24" s="341"/>
      <c r="R24" s="342"/>
      <c r="S24" s="344"/>
      <c r="T24" s="341"/>
      <c r="U24" s="342"/>
      <c r="V24" s="344"/>
      <c r="W24" s="341"/>
      <c r="X24" s="342"/>
      <c r="Y24" s="344"/>
      <c r="Z24" s="341"/>
      <c r="AA24" s="346"/>
      <c r="AB24" s="350"/>
      <c r="AC24" s="351"/>
      <c r="AD24" s="352"/>
      <c r="AE24" s="354"/>
      <c r="AF24" s="351"/>
      <c r="AG24" s="352"/>
      <c r="AH24" s="354"/>
      <c r="AI24" s="351"/>
      <c r="AJ24" s="356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2" customHeight="1" x14ac:dyDescent="0.25">
      <c r="A25" s="357">
        <v>5</v>
      </c>
      <c r="B25" s="358">
        <v>1</v>
      </c>
      <c r="C25" s="360" t="str">
        <f>IF((A25=""),"",VLOOKUP(A25,[5]Prijave!$C$6:$E$81,2))</f>
        <v>PETROVČIČ TJAŠ</v>
      </c>
      <c r="D25" s="361"/>
      <c r="E25" s="361"/>
      <c r="F25" s="361"/>
      <c r="G25" s="361"/>
      <c r="H25" s="361"/>
      <c r="I25" s="361"/>
      <c r="J25" s="361"/>
      <c r="K25" s="361"/>
      <c r="L25" s="362"/>
      <c r="M25" s="366" t="str">
        <f>IF((A25=""),"","("&amp;UPPER(VLOOKUP(A25,[5]Prijave!$C$6:$E$81,3))&amp;")")</f>
        <v>(LOG)</v>
      </c>
      <c r="N25" s="366"/>
      <c r="O25" s="367"/>
      <c r="P25" s="48"/>
      <c r="Q25" s="48"/>
      <c r="R25" s="49"/>
      <c r="S25" s="50">
        <f>IF(AH38&lt;&gt;"",AH38,"")</f>
        <v>3</v>
      </c>
      <c r="T25" s="51" t="s">
        <v>73</v>
      </c>
      <c r="U25" s="52">
        <f>IF(AJ38&lt;&gt;"",AJ38,"")</f>
        <v>0</v>
      </c>
      <c r="V25" s="50">
        <f>IF(AJ40&lt;&gt;"",AJ40,"")</f>
        <v>3</v>
      </c>
      <c r="W25" s="51" t="s">
        <v>73</v>
      </c>
      <c r="X25" s="52">
        <f>IF(AH40&lt;&gt;"",AH40,"")</f>
        <v>0</v>
      </c>
      <c r="Y25" s="50">
        <f>IF(AH35&lt;&gt;"",AH35,"")</f>
        <v>3</v>
      </c>
      <c r="Z25" s="53" t="s">
        <v>73</v>
      </c>
      <c r="AA25" s="54">
        <f>IF(AJ35&lt;&gt;"",AJ35,"")</f>
        <v>0</v>
      </c>
      <c r="AB25" s="370">
        <f>IF(AND(S25="",V25="",Y25=""),"",SUM(S25,V25,Y25))</f>
        <v>9</v>
      </c>
      <c r="AC25" s="372" t="s">
        <v>73</v>
      </c>
      <c r="AD25" s="374">
        <f>IF(AND(U25="",X25="",AA25=""),"",SUM(U25,X25,AA25))</f>
        <v>0</v>
      </c>
      <c r="AE25" s="376">
        <f>IF(SUM(T26,W26,Z26)&gt;0,SUM(T26,W26,Z26),"")</f>
        <v>6</v>
      </c>
      <c r="AF25" s="377"/>
      <c r="AG25" s="378"/>
      <c r="AH25" s="382" t="str">
        <f>IF(AE25&lt;&gt;"",(RANK(AE25,AE25:AG32)&amp;"."),"")</f>
        <v>1.</v>
      </c>
      <c r="AI25" s="382"/>
      <c r="AJ25" s="383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2" customHeight="1" x14ac:dyDescent="0.25">
      <c r="A26" s="357"/>
      <c r="B26" s="359"/>
      <c r="C26" s="363"/>
      <c r="D26" s="364"/>
      <c r="E26" s="364"/>
      <c r="F26" s="364"/>
      <c r="G26" s="364"/>
      <c r="H26" s="364"/>
      <c r="I26" s="364"/>
      <c r="J26" s="364"/>
      <c r="K26" s="364"/>
      <c r="L26" s="365"/>
      <c r="M26" s="368"/>
      <c r="N26" s="368"/>
      <c r="O26" s="369"/>
      <c r="P26" s="55"/>
      <c r="Q26" s="55"/>
      <c r="R26" s="56"/>
      <c r="S26" s="57"/>
      <c r="T26" s="58">
        <f>IF((S25=3),2,IF(U25=3,1,""))</f>
        <v>2</v>
      </c>
      <c r="U26" s="59"/>
      <c r="V26" s="57"/>
      <c r="W26" s="58">
        <f>IF((V25=3),2,IF(X25=3,1,""))</f>
        <v>2</v>
      </c>
      <c r="X26" s="59"/>
      <c r="Y26" s="57"/>
      <c r="Z26" s="58">
        <f>IF((Y25=3),2,IF(AA25=3,1,""))</f>
        <v>2</v>
      </c>
      <c r="AA26" s="60"/>
      <c r="AB26" s="371"/>
      <c r="AC26" s="373"/>
      <c r="AD26" s="375"/>
      <c r="AE26" s="379"/>
      <c r="AF26" s="380"/>
      <c r="AG26" s="381"/>
      <c r="AH26" s="384"/>
      <c r="AI26" s="384"/>
      <c r="AJ26" s="385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2" customHeight="1" x14ac:dyDescent="0.25">
      <c r="A27" s="357">
        <v>6</v>
      </c>
      <c r="B27" s="401">
        <v>2</v>
      </c>
      <c r="C27" s="403" t="str">
        <f>IF((A27=""),"",VLOOKUP(A27,[5]Prijave!$C$6:$E$81,2))</f>
        <v>HORVAT JAKOB</v>
      </c>
      <c r="D27" s="404"/>
      <c r="E27" s="404"/>
      <c r="F27" s="404"/>
      <c r="G27" s="404"/>
      <c r="H27" s="404"/>
      <c r="I27" s="404"/>
      <c r="J27" s="404"/>
      <c r="K27" s="404"/>
      <c r="L27" s="405"/>
      <c r="M27" s="409" t="str">
        <f>IF((A27=""),"","("&amp;UPPER(VLOOKUP(A27,[5]Prijave!$C$6:$E$81,3))&amp;")")</f>
        <v>(ILI)</v>
      </c>
      <c r="N27" s="409"/>
      <c r="O27" s="410"/>
      <c r="P27" s="305">
        <f>IF(AJ38&lt;&gt;"",AJ38,"")</f>
        <v>0</v>
      </c>
      <c r="Q27" s="305" t="s">
        <v>73</v>
      </c>
      <c r="R27" s="306">
        <f>IF(AH38&lt;&gt;"",AH38,"")</f>
        <v>3</v>
      </c>
      <c r="S27" s="307"/>
      <c r="T27" s="305"/>
      <c r="U27" s="306"/>
      <c r="V27" s="307">
        <f>IF(AH36&lt;&gt;"",AH36,"")</f>
        <v>0</v>
      </c>
      <c r="W27" s="305" t="s">
        <v>73</v>
      </c>
      <c r="X27" s="306">
        <f>IF(AJ36&lt;&gt;"",AJ36,"")</f>
        <v>3</v>
      </c>
      <c r="Y27" s="307" t="str">
        <f>IF(AH39&lt;&gt;"",AH39,"")</f>
        <v/>
      </c>
      <c r="Z27" s="305" t="s">
        <v>73</v>
      </c>
      <c r="AA27" s="308" t="str">
        <f>IF(AJ39&lt;&gt;"",AJ39,"")</f>
        <v/>
      </c>
      <c r="AB27" s="413">
        <f>IF(AND(P27="",V27="",Y27=""),"",SUM(P27,V27,Y27))</f>
        <v>0</v>
      </c>
      <c r="AC27" s="415" t="s">
        <v>73</v>
      </c>
      <c r="AD27" s="417">
        <f>IF(AND(R27="",X27="",AA27=""),"",SUM(R27,X27,AA27))</f>
        <v>6</v>
      </c>
      <c r="AE27" s="419">
        <f>IF(SUM(Q28,W28,Z28)&gt;0,SUM(Q28,W28,Z28),"")</f>
        <v>2</v>
      </c>
      <c r="AF27" s="420"/>
      <c r="AG27" s="421"/>
      <c r="AH27" s="462" t="str">
        <f>IF(AE27&lt;&gt;"",(RANK(AE27,AE25:AG32)&amp;"."),"")</f>
        <v>3.</v>
      </c>
      <c r="AI27" s="463"/>
      <c r="AJ27" s="464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2" customHeight="1" x14ac:dyDescent="0.25">
      <c r="A28" s="357"/>
      <c r="B28" s="401"/>
      <c r="C28" s="468"/>
      <c r="D28" s="469"/>
      <c r="E28" s="469"/>
      <c r="F28" s="469"/>
      <c r="G28" s="469"/>
      <c r="H28" s="469"/>
      <c r="I28" s="469"/>
      <c r="J28" s="469"/>
      <c r="K28" s="469"/>
      <c r="L28" s="470"/>
      <c r="M28" s="409"/>
      <c r="N28" s="409"/>
      <c r="O28" s="410"/>
      <c r="P28" s="297"/>
      <c r="Q28" s="298">
        <f>IF((P27=3),2,IF(R27=3,1,""))</f>
        <v>1</v>
      </c>
      <c r="R28" s="299"/>
      <c r="S28" s="300"/>
      <c r="T28" s="297"/>
      <c r="U28" s="299"/>
      <c r="V28" s="300"/>
      <c r="W28" s="298">
        <f>IF((V27=3),2,IF(X27=3,1,""))</f>
        <v>1</v>
      </c>
      <c r="X28" s="299"/>
      <c r="Y28" s="300"/>
      <c r="Z28" s="298" t="str">
        <f>IF((Y27=3),2,IF(AA27=3,1,""))</f>
        <v/>
      </c>
      <c r="AA28" s="304"/>
      <c r="AB28" s="471"/>
      <c r="AC28" s="472"/>
      <c r="AD28" s="458"/>
      <c r="AE28" s="459"/>
      <c r="AF28" s="460"/>
      <c r="AG28" s="461"/>
      <c r="AH28" s="465"/>
      <c r="AI28" s="466"/>
      <c r="AJ28" s="46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2" customHeight="1" x14ac:dyDescent="0.25">
      <c r="A29" s="357">
        <v>7</v>
      </c>
      <c r="B29" s="359">
        <v>3</v>
      </c>
      <c r="C29" s="396" t="str">
        <f>IF((A29=""),"",VLOOKUP(A29,[5]Prijave!$C$6:$E$81,2))</f>
        <v>BREGAR ANŽE</v>
      </c>
      <c r="D29" s="397"/>
      <c r="E29" s="397"/>
      <c r="F29" s="397"/>
      <c r="G29" s="397"/>
      <c r="H29" s="397"/>
      <c r="I29" s="397"/>
      <c r="J29" s="397"/>
      <c r="K29" s="397"/>
      <c r="L29" s="398"/>
      <c r="M29" s="368" t="str">
        <f>IF((A29=""),"","("&amp;UPPER(VLOOKUP(A29,[5]Prijave!$C$6:$E$81,3))&amp;")")</f>
        <v>(ŠENTJERNEJ)</v>
      </c>
      <c r="N29" s="368"/>
      <c r="O29" s="369"/>
      <c r="P29" s="61">
        <f>IF(AH40&lt;&gt;"",AH40,"")</f>
        <v>0</v>
      </c>
      <c r="Q29" s="61" t="s">
        <v>73</v>
      </c>
      <c r="R29" s="62">
        <f>IF(AJ40&lt;&gt;"",AJ40,"")</f>
        <v>3</v>
      </c>
      <c r="S29" s="66">
        <f>IF(AJ36&lt;&gt;"",AJ36,"")</f>
        <v>3</v>
      </c>
      <c r="T29" s="61" t="s">
        <v>73</v>
      </c>
      <c r="U29" s="62">
        <f>IF(AH36&lt;&gt;"",AH36,"")</f>
        <v>0</v>
      </c>
      <c r="V29" s="63"/>
      <c r="W29" s="64"/>
      <c r="X29" s="65"/>
      <c r="Y29" s="66">
        <f>IF(AJ37&lt;&gt;"",AJ37,"")</f>
        <v>3</v>
      </c>
      <c r="Z29" s="61" t="s">
        <v>73</v>
      </c>
      <c r="AA29" s="67">
        <f>IF(AH37&lt;&gt;"",AH37,"")</f>
        <v>0</v>
      </c>
      <c r="AB29" s="399">
        <f>IF(AND(P29="",S29="",Y29=""),"",SUM(P29,S29,Y29))</f>
        <v>6</v>
      </c>
      <c r="AC29" s="400" t="s">
        <v>73</v>
      </c>
      <c r="AD29" s="386">
        <f>IF(AND(R29="",U29="",AA29=""),"",SUM(R29,U29,AA29))</f>
        <v>3</v>
      </c>
      <c r="AE29" s="387">
        <f>IF(SUM(Q30,T30,Z30)&gt;0,SUM(Q30,T30,Z30),"")</f>
        <v>5</v>
      </c>
      <c r="AF29" s="388"/>
      <c r="AG29" s="389"/>
      <c r="AH29" s="390" t="str">
        <f>IF(AE29&lt;&gt;"",(RANK(AE29,AE25:AG32)&amp;"."),"")</f>
        <v>2.</v>
      </c>
      <c r="AI29" s="391"/>
      <c r="AJ29" s="392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2" customHeight="1" x14ac:dyDescent="0.25">
      <c r="A30" s="357"/>
      <c r="B30" s="359"/>
      <c r="C30" s="363"/>
      <c r="D30" s="364"/>
      <c r="E30" s="364"/>
      <c r="F30" s="364"/>
      <c r="G30" s="364"/>
      <c r="H30" s="364"/>
      <c r="I30" s="364"/>
      <c r="J30" s="364"/>
      <c r="K30" s="364"/>
      <c r="L30" s="365"/>
      <c r="M30" s="368"/>
      <c r="N30" s="368"/>
      <c r="O30" s="369"/>
      <c r="P30" s="68"/>
      <c r="Q30" s="58">
        <f>IF((P29=3),2,IF(R29=3,1,""))</f>
        <v>1</v>
      </c>
      <c r="R30" s="59"/>
      <c r="S30" s="57"/>
      <c r="T30" s="58">
        <f>IF((S29=3),2,IF(U29=3,1,""))</f>
        <v>2</v>
      </c>
      <c r="U30" s="59"/>
      <c r="V30" s="69"/>
      <c r="W30" s="55"/>
      <c r="X30" s="56"/>
      <c r="Y30" s="57"/>
      <c r="Z30" s="58">
        <f>IF((Y29=3),2,IF(AA29=3,1,""))</f>
        <v>2</v>
      </c>
      <c r="AA30" s="60"/>
      <c r="AB30" s="371"/>
      <c r="AC30" s="373"/>
      <c r="AD30" s="375"/>
      <c r="AE30" s="379"/>
      <c r="AF30" s="380"/>
      <c r="AG30" s="381"/>
      <c r="AH30" s="393"/>
      <c r="AI30" s="394"/>
      <c r="AJ30" s="395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2" customHeight="1" x14ac:dyDescent="0.25">
      <c r="A31" s="357">
        <v>8</v>
      </c>
      <c r="B31" s="401">
        <v>4</v>
      </c>
      <c r="C31" s="403" t="str">
        <f>IF((A31=""),"",VLOOKUP(A31,[5]Prijave!$C$6:$E$81,2))</f>
        <v>SMEJ LUKA</v>
      </c>
      <c r="D31" s="404"/>
      <c r="E31" s="404"/>
      <c r="F31" s="404"/>
      <c r="G31" s="404"/>
      <c r="H31" s="404"/>
      <c r="I31" s="404"/>
      <c r="J31" s="404"/>
      <c r="K31" s="404"/>
      <c r="L31" s="405"/>
      <c r="M31" s="409" t="str">
        <f>IF((A31=""),"","("&amp;UPPER(VLOOKUP(A31,[5]Prijave!$C$6:$E$81,3))&amp;")")</f>
        <v>(VES)</v>
      </c>
      <c r="N31" s="409"/>
      <c r="O31" s="410"/>
      <c r="P31" s="305">
        <f>IF(AJ35&lt;&gt;"",AJ35,"")</f>
        <v>0</v>
      </c>
      <c r="Q31" s="305" t="s">
        <v>73</v>
      </c>
      <c r="R31" s="306">
        <f>IF(AH35&lt;&gt;"",AH35,"")</f>
        <v>3</v>
      </c>
      <c r="S31" s="307" t="str">
        <f>IF(AJ39&lt;&gt;"",AJ39,"")</f>
        <v/>
      </c>
      <c r="T31" s="305" t="s">
        <v>73</v>
      </c>
      <c r="U31" s="306" t="str">
        <f>IF(AH39&lt;&gt;"",AH39,"")</f>
        <v/>
      </c>
      <c r="V31" s="307">
        <f>IF(AH37&lt;&gt;"",AH37,"")</f>
        <v>0</v>
      </c>
      <c r="W31" s="305" t="s">
        <v>73</v>
      </c>
      <c r="X31" s="306">
        <f>IF(AJ37&lt;&gt;"",AJ37,"")</f>
        <v>3</v>
      </c>
      <c r="Y31" s="307"/>
      <c r="Z31" s="305"/>
      <c r="AA31" s="308"/>
      <c r="AB31" s="413">
        <f>IF(AND(P31="",S31="",V31=""),"",SUM(P31,S31,V31))</f>
        <v>0</v>
      </c>
      <c r="AC31" s="415" t="s">
        <v>73</v>
      </c>
      <c r="AD31" s="417">
        <f>IF(AND(R31="",U31="",X31=""),"",SUM(R31,U31,X31))</f>
        <v>6</v>
      </c>
      <c r="AE31" s="419">
        <f>IF(SUM(Q32,T32,W32)&gt;0,SUM(Q32,T32,W32),"")</f>
        <v>2</v>
      </c>
      <c r="AF31" s="420"/>
      <c r="AG31" s="421"/>
      <c r="AH31" s="425" t="str">
        <f>IF(AE31&lt;&gt;"",(RANK(AE31,AE25:AG32)&amp;"."),"")</f>
        <v>3.</v>
      </c>
      <c r="AI31" s="425"/>
      <c r="AJ31" s="426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3.5" customHeight="1" thickBot="1" x14ac:dyDescent="0.3">
      <c r="A32" s="357"/>
      <c r="B32" s="402"/>
      <c r="C32" s="406"/>
      <c r="D32" s="407"/>
      <c r="E32" s="407"/>
      <c r="F32" s="407"/>
      <c r="G32" s="407"/>
      <c r="H32" s="407"/>
      <c r="I32" s="407"/>
      <c r="J32" s="407"/>
      <c r="K32" s="407"/>
      <c r="L32" s="408"/>
      <c r="M32" s="411"/>
      <c r="N32" s="411"/>
      <c r="O32" s="412"/>
      <c r="P32" s="309"/>
      <c r="Q32" s="310">
        <f>IF((P31=3),2,IF(R31=3,1,""))</f>
        <v>1</v>
      </c>
      <c r="R32" s="311"/>
      <c r="S32" s="312"/>
      <c r="T32" s="310" t="str">
        <f>IF((S31=3),2,IF(U31=3,1,""))</f>
        <v/>
      </c>
      <c r="U32" s="311"/>
      <c r="V32" s="312"/>
      <c r="W32" s="310">
        <f>IF((V31=3),2,IF(X31=3,1,""))</f>
        <v>1</v>
      </c>
      <c r="X32" s="311"/>
      <c r="Y32" s="312"/>
      <c r="Z32" s="309"/>
      <c r="AA32" s="313"/>
      <c r="AB32" s="414"/>
      <c r="AC32" s="416"/>
      <c r="AD32" s="418"/>
      <c r="AE32" s="422"/>
      <c r="AF32" s="423"/>
      <c r="AG32" s="424"/>
      <c r="AH32" s="427"/>
      <c r="AI32" s="427"/>
      <c r="AJ32" s="428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6" customHeight="1" x14ac:dyDescent="0.3">
      <c r="AH33" s="42" t="s">
        <v>79</v>
      </c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2.75" customHeight="1" x14ac:dyDescent="0.3">
      <c r="B34" s="78"/>
      <c r="C34" s="79"/>
      <c r="D34" s="80"/>
      <c r="E34" s="80"/>
      <c r="F34" s="80"/>
      <c r="G34" s="80"/>
      <c r="H34" s="80"/>
      <c r="I34" s="80"/>
      <c r="J34" s="429"/>
      <c r="K34" s="429"/>
      <c r="L34" s="429"/>
      <c r="M34" s="429"/>
      <c r="N34" s="429"/>
      <c r="O34" s="429"/>
      <c r="P34" s="429"/>
      <c r="Q34" s="429"/>
      <c r="R34" s="429"/>
      <c r="S34" s="430">
        <v>1</v>
      </c>
      <c r="T34" s="430"/>
      <c r="U34" s="430"/>
      <c r="V34" s="430">
        <v>2</v>
      </c>
      <c r="W34" s="430"/>
      <c r="X34" s="430"/>
      <c r="Y34" s="430">
        <v>3</v>
      </c>
      <c r="Z34" s="430"/>
      <c r="AA34" s="430"/>
      <c r="AB34" s="430">
        <v>4</v>
      </c>
      <c r="AC34" s="430"/>
      <c r="AD34" s="430"/>
      <c r="AE34" s="430">
        <v>5</v>
      </c>
      <c r="AF34" s="430"/>
      <c r="AG34" s="431"/>
      <c r="AH34" s="432" t="s">
        <v>80</v>
      </c>
      <c r="AI34" s="429"/>
      <c r="AJ34" s="429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9" customHeight="1" x14ac:dyDescent="0.25">
      <c r="B35" s="435" t="s">
        <v>81</v>
      </c>
      <c r="C35" s="435"/>
      <c r="D35" s="82"/>
      <c r="E35" s="83" t="s">
        <v>82</v>
      </c>
      <c r="F35" s="433" t="str">
        <f>C25</f>
        <v>PETROVČIČ TJAŠ</v>
      </c>
      <c r="G35" s="433"/>
      <c r="H35" s="433"/>
      <c r="I35" s="433"/>
      <c r="J35" s="433"/>
      <c r="K35" s="433"/>
      <c r="L35" s="84" t="s">
        <v>83</v>
      </c>
      <c r="M35" s="433" t="str">
        <f>C31</f>
        <v>SMEJ LUKA</v>
      </c>
      <c r="N35" s="433"/>
      <c r="O35" s="433"/>
      <c r="P35" s="433"/>
      <c r="Q35" s="433"/>
      <c r="R35" s="434"/>
      <c r="S35" s="85">
        <v>11</v>
      </c>
      <c r="T35" s="86" t="s">
        <v>83</v>
      </c>
      <c r="U35" s="87">
        <v>0</v>
      </c>
      <c r="V35" s="85">
        <v>11</v>
      </c>
      <c r="W35" s="86" t="s">
        <v>83</v>
      </c>
      <c r="X35" s="87">
        <v>0</v>
      </c>
      <c r="Y35" s="85">
        <v>11</v>
      </c>
      <c r="Z35" s="86" t="s">
        <v>83</v>
      </c>
      <c r="AA35" s="87">
        <v>0</v>
      </c>
      <c r="AB35" s="85"/>
      <c r="AC35" s="86" t="s">
        <v>83</v>
      </c>
      <c r="AD35" s="87"/>
      <c r="AE35" s="85"/>
      <c r="AF35" s="86" t="s">
        <v>83</v>
      </c>
      <c r="AG35" s="87"/>
      <c r="AH35" s="88">
        <f t="shared" ref="AH35:AH40" si="13">IF(AND(AV35=0,AW35=0),"",AV35)</f>
        <v>3</v>
      </c>
      <c r="AI35" s="89" t="s">
        <v>73</v>
      </c>
      <c r="AJ35" s="90">
        <f t="shared" ref="AJ35:AJ40" si="14">IF(AND(AV35=0,AW35=0),"",AW35)</f>
        <v>0</v>
      </c>
      <c r="AL35" s="91">
        <f t="shared" ref="AL35:AL40" si="15">IF(S35&gt;U35,1,0)</f>
        <v>1</v>
      </c>
      <c r="AM35" s="91">
        <f t="shared" ref="AM35:AM40" si="16">IF(U35&gt;S35,1,0)</f>
        <v>0</v>
      </c>
      <c r="AN35" s="91">
        <f t="shared" ref="AN35:AN40" si="17">IF(V35&gt;X35,1,0)</f>
        <v>1</v>
      </c>
      <c r="AO35" s="91">
        <f t="shared" ref="AO35:AO40" si="18">IF(X35&gt;V35,1,0)</f>
        <v>0</v>
      </c>
      <c r="AP35" s="91">
        <f t="shared" ref="AP35:AP40" si="19">IF(Y35&gt;AA35,1,0)</f>
        <v>1</v>
      </c>
      <c r="AQ35" s="91">
        <f t="shared" ref="AQ35:AQ40" si="20">IF(AA35&gt;Y35,1,0)</f>
        <v>0</v>
      </c>
      <c r="AR35" s="91">
        <f t="shared" ref="AR35:AR40" si="21">IF(AB35&gt;AD35,1,0)</f>
        <v>0</v>
      </c>
      <c r="AS35" s="91">
        <f t="shared" ref="AS35:AS40" si="22">IF(AD35&gt;AB35,1,0)</f>
        <v>0</v>
      </c>
      <c r="AT35" s="91">
        <f t="shared" ref="AT35:AT40" si="23">IF(AE35&gt;AG35,1,0)</f>
        <v>0</v>
      </c>
      <c r="AU35" s="91">
        <f t="shared" ref="AU35:AU40" si="24">IF(AG35&gt;AE35,1,0)</f>
        <v>0</v>
      </c>
      <c r="AV35" s="91">
        <f t="shared" ref="AV35:AW40" si="25">AL35+AN35+AP35+AR35+AT35</f>
        <v>3</v>
      </c>
      <c r="AW35" s="91">
        <f t="shared" si="25"/>
        <v>0</v>
      </c>
      <c r="AX35" s="47"/>
    </row>
    <row r="36" spans="1:50" ht="19" customHeight="1" x14ac:dyDescent="0.25">
      <c r="B36" s="92"/>
      <c r="C36" s="93"/>
      <c r="E36" s="83" t="s">
        <v>84</v>
      </c>
      <c r="F36" s="433" t="str">
        <f>C27</f>
        <v>HORVAT JAKOB</v>
      </c>
      <c r="G36" s="433"/>
      <c r="H36" s="433"/>
      <c r="I36" s="433"/>
      <c r="J36" s="433"/>
      <c r="K36" s="433"/>
      <c r="L36" s="84" t="s">
        <v>83</v>
      </c>
      <c r="M36" s="433" t="str">
        <f>C29</f>
        <v>BREGAR ANŽE</v>
      </c>
      <c r="N36" s="433"/>
      <c r="O36" s="433"/>
      <c r="P36" s="433"/>
      <c r="Q36" s="433"/>
      <c r="R36" s="434"/>
      <c r="S36" s="85">
        <v>0</v>
      </c>
      <c r="T36" s="86" t="s">
        <v>83</v>
      </c>
      <c r="U36" s="87">
        <v>11</v>
      </c>
      <c r="V36" s="85">
        <v>0</v>
      </c>
      <c r="W36" s="86" t="s">
        <v>83</v>
      </c>
      <c r="X36" s="87">
        <v>11</v>
      </c>
      <c r="Y36" s="85">
        <v>0</v>
      </c>
      <c r="Z36" s="86" t="s">
        <v>83</v>
      </c>
      <c r="AA36" s="87">
        <v>11</v>
      </c>
      <c r="AB36" s="85"/>
      <c r="AC36" s="86" t="s">
        <v>83</v>
      </c>
      <c r="AD36" s="87"/>
      <c r="AE36" s="85"/>
      <c r="AF36" s="86" t="s">
        <v>83</v>
      </c>
      <c r="AG36" s="87"/>
      <c r="AH36" s="88">
        <f t="shared" si="13"/>
        <v>0</v>
      </c>
      <c r="AI36" s="89" t="s">
        <v>73</v>
      </c>
      <c r="AJ36" s="90">
        <f t="shared" si="14"/>
        <v>3</v>
      </c>
      <c r="AL36" s="91">
        <f t="shared" si="15"/>
        <v>0</v>
      </c>
      <c r="AM36" s="91">
        <f t="shared" si="16"/>
        <v>1</v>
      </c>
      <c r="AN36" s="91">
        <f t="shared" si="17"/>
        <v>0</v>
      </c>
      <c r="AO36" s="91">
        <f t="shared" si="18"/>
        <v>1</v>
      </c>
      <c r="AP36" s="91">
        <f t="shared" si="19"/>
        <v>0</v>
      </c>
      <c r="AQ36" s="91">
        <f t="shared" si="20"/>
        <v>1</v>
      </c>
      <c r="AR36" s="91">
        <f t="shared" si="21"/>
        <v>0</v>
      </c>
      <c r="AS36" s="91">
        <f t="shared" si="22"/>
        <v>0</v>
      </c>
      <c r="AT36" s="91">
        <f t="shared" si="23"/>
        <v>0</v>
      </c>
      <c r="AU36" s="91">
        <f t="shared" si="24"/>
        <v>0</v>
      </c>
      <c r="AV36" s="91">
        <f t="shared" si="25"/>
        <v>0</v>
      </c>
      <c r="AW36" s="91">
        <f t="shared" si="25"/>
        <v>3</v>
      </c>
      <c r="AX36" s="47"/>
    </row>
    <row r="37" spans="1:50" ht="19" customHeight="1" x14ac:dyDescent="0.25">
      <c r="B37" s="435" t="s">
        <v>85</v>
      </c>
      <c r="C37" s="435"/>
      <c r="D37" s="82"/>
      <c r="E37" s="83" t="s">
        <v>86</v>
      </c>
      <c r="F37" s="433" t="str">
        <f>C31</f>
        <v>SMEJ LUKA</v>
      </c>
      <c r="G37" s="433"/>
      <c r="H37" s="433"/>
      <c r="I37" s="433"/>
      <c r="J37" s="433"/>
      <c r="K37" s="433"/>
      <c r="L37" s="84" t="s">
        <v>83</v>
      </c>
      <c r="M37" s="433" t="str">
        <f>C29</f>
        <v>BREGAR ANŽE</v>
      </c>
      <c r="N37" s="433"/>
      <c r="O37" s="433"/>
      <c r="P37" s="433"/>
      <c r="Q37" s="433"/>
      <c r="R37" s="434"/>
      <c r="S37" s="85">
        <v>0</v>
      </c>
      <c r="T37" s="86" t="s">
        <v>83</v>
      </c>
      <c r="U37" s="87">
        <v>11</v>
      </c>
      <c r="V37" s="85">
        <v>0</v>
      </c>
      <c r="W37" s="86" t="s">
        <v>83</v>
      </c>
      <c r="X37" s="87">
        <v>11</v>
      </c>
      <c r="Y37" s="85">
        <v>0</v>
      </c>
      <c r="Z37" s="86" t="s">
        <v>83</v>
      </c>
      <c r="AA37" s="87">
        <v>11</v>
      </c>
      <c r="AB37" s="85"/>
      <c r="AC37" s="86" t="s">
        <v>83</v>
      </c>
      <c r="AD37" s="87"/>
      <c r="AE37" s="85"/>
      <c r="AF37" s="86" t="s">
        <v>83</v>
      </c>
      <c r="AG37" s="87"/>
      <c r="AH37" s="88">
        <f t="shared" si="13"/>
        <v>0</v>
      </c>
      <c r="AI37" s="89" t="s">
        <v>73</v>
      </c>
      <c r="AJ37" s="90">
        <f t="shared" si="14"/>
        <v>3</v>
      </c>
      <c r="AL37" s="91">
        <f t="shared" si="15"/>
        <v>0</v>
      </c>
      <c r="AM37" s="91">
        <f t="shared" si="16"/>
        <v>1</v>
      </c>
      <c r="AN37" s="91">
        <f t="shared" si="17"/>
        <v>0</v>
      </c>
      <c r="AO37" s="91">
        <f t="shared" si="18"/>
        <v>1</v>
      </c>
      <c r="AP37" s="91">
        <f t="shared" si="19"/>
        <v>0</v>
      </c>
      <c r="AQ37" s="91">
        <f t="shared" si="20"/>
        <v>1</v>
      </c>
      <c r="AR37" s="91">
        <f t="shared" si="21"/>
        <v>0</v>
      </c>
      <c r="AS37" s="91">
        <f t="shared" si="22"/>
        <v>0</v>
      </c>
      <c r="AT37" s="91">
        <f t="shared" si="23"/>
        <v>0</v>
      </c>
      <c r="AU37" s="91">
        <f t="shared" si="24"/>
        <v>0</v>
      </c>
      <c r="AV37" s="91">
        <f t="shared" si="25"/>
        <v>0</v>
      </c>
      <c r="AW37" s="91">
        <f t="shared" si="25"/>
        <v>3</v>
      </c>
      <c r="AX37" s="47"/>
    </row>
    <row r="38" spans="1:50" ht="19" customHeight="1" x14ac:dyDescent="0.25">
      <c r="B38" s="94"/>
      <c r="C38" s="95"/>
      <c r="D38" s="82"/>
      <c r="E38" s="83" t="s">
        <v>87</v>
      </c>
      <c r="F38" s="433" t="str">
        <f>C25</f>
        <v>PETROVČIČ TJAŠ</v>
      </c>
      <c r="G38" s="433"/>
      <c r="H38" s="433"/>
      <c r="I38" s="433"/>
      <c r="J38" s="433"/>
      <c r="K38" s="433"/>
      <c r="L38" s="84" t="s">
        <v>83</v>
      </c>
      <c r="M38" s="433" t="str">
        <f>C27</f>
        <v>HORVAT JAKOB</v>
      </c>
      <c r="N38" s="433"/>
      <c r="O38" s="433"/>
      <c r="P38" s="433"/>
      <c r="Q38" s="433"/>
      <c r="R38" s="434"/>
      <c r="S38" s="85">
        <v>11</v>
      </c>
      <c r="T38" s="86" t="s">
        <v>83</v>
      </c>
      <c r="U38" s="87">
        <v>0</v>
      </c>
      <c r="V38" s="85">
        <v>11</v>
      </c>
      <c r="W38" s="86" t="s">
        <v>83</v>
      </c>
      <c r="X38" s="87">
        <v>0</v>
      </c>
      <c r="Y38" s="85">
        <v>11</v>
      </c>
      <c r="Z38" s="86" t="s">
        <v>83</v>
      </c>
      <c r="AA38" s="87">
        <v>0</v>
      </c>
      <c r="AB38" s="85"/>
      <c r="AC38" s="86" t="s">
        <v>83</v>
      </c>
      <c r="AD38" s="87"/>
      <c r="AE38" s="85"/>
      <c r="AF38" s="86" t="s">
        <v>83</v>
      </c>
      <c r="AG38" s="87"/>
      <c r="AH38" s="88">
        <f t="shared" si="13"/>
        <v>3</v>
      </c>
      <c r="AI38" s="96" t="s">
        <v>73</v>
      </c>
      <c r="AJ38" s="90">
        <f t="shared" si="14"/>
        <v>0</v>
      </c>
      <c r="AL38" s="91">
        <f t="shared" si="15"/>
        <v>1</v>
      </c>
      <c r="AM38" s="91">
        <f t="shared" si="16"/>
        <v>0</v>
      </c>
      <c r="AN38" s="91">
        <f t="shared" si="17"/>
        <v>1</v>
      </c>
      <c r="AO38" s="91">
        <f t="shared" si="18"/>
        <v>0</v>
      </c>
      <c r="AP38" s="91">
        <f t="shared" si="19"/>
        <v>1</v>
      </c>
      <c r="AQ38" s="91">
        <f t="shared" si="20"/>
        <v>0</v>
      </c>
      <c r="AR38" s="91">
        <f t="shared" si="21"/>
        <v>0</v>
      </c>
      <c r="AS38" s="91">
        <f t="shared" si="22"/>
        <v>0</v>
      </c>
      <c r="AT38" s="91">
        <f t="shared" si="23"/>
        <v>0</v>
      </c>
      <c r="AU38" s="91">
        <f t="shared" si="24"/>
        <v>0</v>
      </c>
      <c r="AV38" s="91">
        <f t="shared" si="25"/>
        <v>3</v>
      </c>
      <c r="AW38" s="91">
        <f t="shared" si="25"/>
        <v>0</v>
      </c>
      <c r="AX38" s="47"/>
    </row>
    <row r="39" spans="1:50" ht="19" customHeight="1" x14ac:dyDescent="0.25">
      <c r="B39" s="435" t="s">
        <v>88</v>
      </c>
      <c r="C39" s="435"/>
      <c r="D39" s="82"/>
      <c r="E39" s="83" t="s">
        <v>89</v>
      </c>
      <c r="F39" s="433" t="str">
        <f>C27</f>
        <v>HORVAT JAKOB</v>
      </c>
      <c r="G39" s="433"/>
      <c r="H39" s="433"/>
      <c r="I39" s="433"/>
      <c r="J39" s="433"/>
      <c r="K39" s="433"/>
      <c r="L39" s="84" t="s">
        <v>83</v>
      </c>
      <c r="M39" s="433" t="str">
        <f>C31</f>
        <v>SMEJ LUKA</v>
      </c>
      <c r="N39" s="433"/>
      <c r="O39" s="433"/>
      <c r="P39" s="433"/>
      <c r="Q39" s="433"/>
      <c r="R39" s="434"/>
      <c r="S39" s="85"/>
      <c r="T39" s="86" t="s">
        <v>83</v>
      </c>
      <c r="U39" s="87"/>
      <c r="V39" s="85"/>
      <c r="W39" s="86" t="s">
        <v>83</v>
      </c>
      <c r="X39" s="87"/>
      <c r="Y39" s="85"/>
      <c r="Z39" s="86" t="s">
        <v>83</v>
      </c>
      <c r="AA39" s="87"/>
      <c r="AB39" s="85"/>
      <c r="AC39" s="86" t="s">
        <v>83</v>
      </c>
      <c r="AD39" s="87"/>
      <c r="AE39" s="85"/>
      <c r="AF39" s="86" t="s">
        <v>83</v>
      </c>
      <c r="AG39" s="87"/>
      <c r="AH39" s="88" t="str">
        <f t="shared" si="13"/>
        <v/>
      </c>
      <c r="AI39" s="89" t="s">
        <v>73</v>
      </c>
      <c r="AJ39" s="90" t="str">
        <f t="shared" si="14"/>
        <v/>
      </c>
      <c r="AL39" s="91">
        <f t="shared" si="15"/>
        <v>0</v>
      </c>
      <c r="AM39" s="91">
        <f t="shared" si="16"/>
        <v>0</v>
      </c>
      <c r="AN39" s="91">
        <f t="shared" si="17"/>
        <v>0</v>
      </c>
      <c r="AO39" s="91">
        <f t="shared" si="18"/>
        <v>0</v>
      </c>
      <c r="AP39" s="91">
        <f t="shared" si="19"/>
        <v>0</v>
      </c>
      <c r="AQ39" s="91">
        <f t="shared" si="20"/>
        <v>0</v>
      </c>
      <c r="AR39" s="91">
        <f t="shared" si="21"/>
        <v>0</v>
      </c>
      <c r="AS39" s="91">
        <f t="shared" si="22"/>
        <v>0</v>
      </c>
      <c r="AT39" s="91">
        <f t="shared" si="23"/>
        <v>0</v>
      </c>
      <c r="AU39" s="91">
        <f t="shared" si="24"/>
        <v>0</v>
      </c>
      <c r="AV39" s="91">
        <f t="shared" si="25"/>
        <v>0</v>
      </c>
      <c r="AW39" s="91">
        <f t="shared" si="25"/>
        <v>0</v>
      </c>
      <c r="AX39" s="47"/>
    </row>
    <row r="40" spans="1:50" ht="19" customHeight="1" x14ac:dyDescent="0.25">
      <c r="B40" s="94"/>
      <c r="C40" s="95"/>
      <c r="D40" s="82"/>
      <c r="E40" s="97" t="s">
        <v>90</v>
      </c>
      <c r="F40" s="436" t="str">
        <f>C29</f>
        <v>BREGAR ANŽE</v>
      </c>
      <c r="G40" s="436"/>
      <c r="H40" s="436"/>
      <c r="I40" s="436"/>
      <c r="J40" s="436"/>
      <c r="K40" s="436"/>
      <c r="L40" s="98" t="s">
        <v>83</v>
      </c>
      <c r="M40" s="436" t="str">
        <f>C25</f>
        <v>PETROVČIČ TJAŠ</v>
      </c>
      <c r="N40" s="436"/>
      <c r="O40" s="436"/>
      <c r="P40" s="436"/>
      <c r="Q40" s="436"/>
      <c r="R40" s="437"/>
      <c r="S40" s="99">
        <v>7</v>
      </c>
      <c r="T40" s="100" t="s">
        <v>83</v>
      </c>
      <c r="U40" s="101">
        <v>11</v>
      </c>
      <c r="V40" s="99">
        <v>10</v>
      </c>
      <c r="W40" s="100" t="s">
        <v>83</v>
      </c>
      <c r="X40" s="101">
        <v>12</v>
      </c>
      <c r="Y40" s="99">
        <v>4</v>
      </c>
      <c r="Z40" s="100" t="s">
        <v>83</v>
      </c>
      <c r="AA40" s="101">
        <v>11</v>
      </c>
      <c r="AB40" s="99"/>
      <c r="AC40" s="100" t="s">
        <v>83</v>
      </c>
      <c r="AD40" s="101"/>
      <c r="AE40" s="99"/>
      <c r="AF40" s="100" t="s">
        <v>83</v>
      </c>
      <c r="AG40" s="101"/>
      <c r="AH40" s="102">
        <f t="shared" si="13"/>
        <v>0</v>
      </c>
      <c r="AI40" s="103" t="s">
        <v>73</v>
      </c>
      <c r="AJ40" s="51">
        <f t="shared" si="14"/>
        <v>3</v>
      </c>
      <c r="AL40" s="91">
        <f t="shared" si="15"/>
        <v>0</v>
      </c>
      <c r="AM40" s="91">
        <f t="shared" si="16"/>
        <v>1</v>
      </c>
      <c r="AN40" s="91">
        <f t="shared" si="17"/>
        <v>0</v>
      </c>
      <c r="AO40" s="91">
        <f t="shared" si="18"/>
        <v>1</v>
      </c>
      <c r="AP40" s="91">
        <f t="shared" si="19"/>
        <v>0</v>
      </c>
      <c r="AQ40" s="91">
        <f t="shared" si="20"/>
        <v>1</v>
      </c>
      <c r="AR40" s="91">
        <f t="shared" si="21"/>
        <v>0</v>
      </c>
      <c r="AS40" s="91">
        <f t="shared" si="22"/>
        <v>0</v>
      </c>
      <c r="AT40" s="91">
        <f t="shared" si="23"/>
        <v>0</v>
      </c>
      <c r="AU40" s="91">
        <f t="shared" si="24"/>
        <v>0</v>
      </c>
      <c r="AV40" s="91">
        <f t="shared" si="25"/>
        <v>0</v>
      </c>
      <c r="AW40" s="91">
        <f t="shared" si="25"/>
        <v>3</v>
      </c>
      <c r="AX40" s="47"/>
    </row>
    <row r="41" spans="1:50" ht="9" customHeight="1" thickBot="1" x14ac:dyDescent="0.35">
      <c r="B41" s="104"/>
      <c r="C41" s="105"/>
      <c r="D41" s="82"/>
      <c r="E41" s="82"/>
      <c r="F41" s="106"/>
      <c r="G41" s="46"/>
      <c r="H41" s="46"/>
      <c r="I41" s="46"/>
      <c r="K41" s="46"/>
      <c r="L41" s="46"/>
      <c r="O41" s="107"/>
      <c r="P41" s="107"/>
      <c r="Q41" s="107"/>
      <c r="S41" s="108"/>
      <c r="T41" s="8"/>
      <c r="U41" s="109"/>
      <c r="V41" s="108"/>
      <c r="W41" s="8"/>
      <c r="X41" s="109"/>
      <c r="Y41" s="108"/>
      <c r="Z41" s="8"/>
      <c r="AA41" s="109"/>
      <c r="AB41" s="108"/>
      <c r="AC41" s="8"/>
      <c r="AD41" s="109"/>
      <c r="AE41" s="108"/>
      <c r="AF41" s="8"/>
      <c r="AG41" s="109"/>
      <c r="AH41" s="110"/>
      <c r="AI41" s="8"/>
      <c r="AJ41" s="111"/>
      <c r="AK41" s="46"/>
    </row>
    <row r="42" spans="1:50" ht="12.75" customHeight="1" x14ac:dyDescent="0.25">
      <c r="B42" s="329">
        <f>B23+1</f>
        <v>3</v>
      </c>
      <c r="C42" s="331" t="s">
        <v>75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3"/>
      <c r="P42" s="337">
        <v>1</v>
      </c>
      <c r="Q42" s="338"/>
      <c r="R42" s="339"/>
      <c r="S42" s="343">
        <v>2</v>
      </c>
      <c r="T42" s="338"/>
      <c r="U42" s="339"/>
      <c r="V42" s="343">
        <v>3</v>
      </c>
      <c r="W42" s="338"/>
      <c r="X42" s="339"/>
      <c r="Y42" s="343">
        <v>4</v>
      </c>
      <c r="Z42" s="338"/>
      <c r="AA42" s="345"/>
      <c r="AB42" s="347" t="s">
        <v>76</v>
      </c>
      <c r="AC42" s="348"/>
      <c r="AD42" s="349"/>
      <c r="AE42" s="353" t="s">
        <v>77</v>
      </c>
      <c r="AF42" s="348"/>
      <c r="AG42" s="349"/>
      <c r="AH42" s="353" t="s">
        <v>78</v>
      </c>
      <c r="AI42" s="348"/>
      <c r="AJ42" s="355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3.5" customHeight="1" thickBot="1" x14ac:dyDescent="0.3">
      <c r="B43" s="330"/>
      <c r="C43" s="334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6"/>
      <c r="P43" s="340"/>
      <c r="Q43" s="341"/>
      <c r="R43" s="342"/>
      <c r="S43" s="344"/>
      <c r="T43" s="341"/>
      <c r="U43" s="342"/>
      <c r="V43" s="344"/>
      <c r="W43" s="341"/>
      <c r="X43" s="342"/>
      <c r="Y43" s="344"/>
      <c r="Z43" s="341"/>
      <c r="AA43" s="346"/>
      <c r="AB43" s="350"/>
      <c r="AC43" s="351"/>
      <c r="AD43" s="352"/>
      <c r="AE43" s="354"/>
      <c r="AF43" s="351"/>
      <c r="AG43" s="352"/>
      <c r="AH43" s="354"/>
      <c r="AI43" s="351"/>
      <c r="AJ43" s="356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2" customHeight="1" x14ac:dyDescent="0.25">
      <c r="A44" s="357">
        <v>9</v>
      </c>
      <c r="B44" s="358">
        <v>1</v>
      </c>
      <c r="C44" s="360" t="str">
        <f>IF((A44=""),"",VLOOKUP(A44,[5]Prijave!$C$6:$E$81,2))</f>
        <v>SIMONČIČ ŽAN</v>
      </c>
      <c r="D44" s="361"/>
      <c r="E44" s="361"/>
      <c r="F44" s="361"/>
      <c r="G44" s="361"/>
      <c r="H44" s="361"/>
      <c r="I44" s="361"/>
      <c r="J44" s="361"/>
      <c r="K44" s="361"/>
      <c r="L44" s="362"/>
      <c r="M44" s="366" t="str">
        <f>IF((A44=""),"","("&amp;UPPER(VLOOKUP(A44,[5]Prijave!$C$6:$E$81,3))&amp;")")</f>
        <v>(ŠD SU)</v>
      </c>
      <c r="N44" s="366"/>
      <c r="O44" s="367"/>
      <c r="P44" s="48"/>
      <c r="Q44" s="48"/>
      <c r="R44" s="49"/>
      <c r="S44" s="50">
        <f>IF(AH57&lt;&gt;"",AH57,"")</f>
        <v>3</v>
      </c>
      <c r="T44" s="51" t="s">
        <v>73</v>
      </c>
      <c r="U44" s="52">
        <f>IF(AJ57&lt;&gt;"",AJ57,"")</f>
        <v>0</v>
      </c>
      <c r="V44" s="50">
        <f>IF(AJ59&lt;&gt;"",AJ59,"")</f>
        <v>1</v>
      </c>
      <c r="W44" s="51" t="s">
        <v>73</v>
      </c>
      <c r="X44" s="52">
        <f>IF(AH59&lt;&gt;"",AH59,"")</f>
        <v>3</v>
      </c>
      <c r="Y44" s="50">
        <f>IF(AH54&lt;&gt;"",AH54,"")</f>
        <v>3</v>
      </c>
      <c r="Z44" s="53" t="s">
        <v>73</v>
      </c>
      <c r="AA44" s="54">
        <f>IF(AJ54&lt;&gt;"",AJ54,"")</f>
        <v>0</v>
      </c>
      <c r="AB44" s="370">
        <f>IF(AND(S44="",V44="",Y44=""),"",SUM(S44,V44,Y44))</f>
        <v>7</v>
      </c>
      <c r="AC44" s="372" t="s">
        <v>73</v>
      </c>
      <c r="AD44" s="374">
        <f>IF(AND(U44="",X44="",AA44=""),"",SUM(U44,X44,AA44))</f>
        <v>3</v>
      </c>
      <c r="AE44" s="376">
        <f>IF(SUM(T45,W45,Z45)&gt;0,SUM(T45,W45,Z45),"")</f>
        <v>5</v>
      </c>
      <c r="AF44" s="377"/>
      <c r="AG44" s="378"/>
      <c r="AH44" s="382" t="str">
        <f>IF(AE44&lt;&gt;"",(RANK(AE44,AE44:AG51)&amp;"."),"")</f>
        <v>2.</v>
      </c>
      <c r="AI44" s="382"/>
      <c r="AJ44" s="383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2" customHeight="1" x14ac:dyDescent="0.25">
      <c r="A45" s="357"/>
      <c r="B45" s="359"/>
      <c r="C45" s="363"/>
      <c r="D45" s="364"/>
      <c r="E45" s="364"/>
      <c r="F45" s="364"/>
      <c r="G45" s="364"/>
      <c r="H45" s="364"/>
      <c r="I45" s="364"/>
      <c r="J45" s="364"/>
      <c r="K45" s="364"/>
      <c r="L45" s="365"/>
      <c r="M45" s="368"/>
      <c r="N45" s="368"/>
      <c r="O45" s="369"/>
      <c r="P45" s="55"/>
      <c r="Q45" s="55"/>
      <c r="R45" s="56"/>
      <c r="S45" s="57"/>
      <c r="T45" s="58">
        <f>IF((S44=3),2,IF(U44=3,1,""))</f>
        <v>2</v>
      </c>
      <c r="U45" s="59"/>
      <c r="V45" s="57"/>
      <c r="W45" s="58">
        <f>IF((V44=3),2,IF(X44=3,1,""))</f>
        <v>1</v>
      </c>
      <c r="X45" s="59"/>
      <c r="Y45" s="57"/>
      <c r="Z45" s="58">
        <f>IF((Y44=3),2,IF(AA44=3,1,""))</f>
        <v>2</v>
      </c>
      <c r="AA45" s="60"/>
      <c r="AB45" s="371"/>
      <c r="AC45" s="373"/>
      <c r="AD45" s="375"/>
      <c r="AE45" s="379"/>
      <c r="AF45" s="380"/>
      <c r="AG45" s="381"/>
      <c r="AH45" s="384"/>
      <c r="AI45" s="384"/>
      <c r="AJ45" s="385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2" customHeight="1" x14ac:dyDescent="0.25">
      <c r="A46" s="357">
        <v>10</v>
      </c>
      <c r="B46" s="359">
        <v>2</v>
      </c>
      <c r="C46" s="396" t="str">
        <f>IF((A46=""),"",VLOOKUP(A46,[5]Prijave!$C$6:$E$81,2))</f>
        <v>JELNIKAR TIM</v>
      </c>
      <c r="D46" s="397"/>
      <c r="E46" s="397"/>
      <c r="F46" s="397"/>
      <c r="G46" s="397"/>
      <c r="H46" s="397"/>
      <c r="I46" s="397"/>
      <c r="J46" s="397"/>
      <c r="K46" s="397"/>
      <c r="L46" s="398"/>
      <c r="M46" s="368" t="str">
        <f>IF((A46=""),"","("&amp;UPPER(VLOOKUP(A46,[5]Prijave!$C$6:$E$81,3))&amp;")")</f>
        <v>(ILI)</v>
      </c>
      <c r="N46" s="368"/>
      <c r="O46" s="369"/>
      <c r="P46" s="61">
        <f>IF(AJ57&lt;&gt;"",AJ57,"")</f>
        <v>0</v>
      </c>
      <c r="Q46" s="61" t="s">
        <v>73</v>
      </c>
      <c r="R46" s="62">
        <f>IF(AH57&lt;&gt;"",AH57,"")</f>
        <v>3</v>
      </c>
      <c r="S46" s="63"/>
      <c r="T46" s="64"/>
      <c r="U46" s="65"/>
      <c r="V46" s="66">
        <f>IF(AH55&lt;&gt;"",AH55,"")</f>
        <v>0</v>
      </c>
      <c r="W46" s="61" t="s">
        <v>73</v>
      </c>
      <c r="X46" s="62">
        <f>IF(AJ55&lt;&gt;"",AJ55,"")</f>
        <v>3</v>
      </c>
      <c r="Y46" s="66">
        <f>IF(AH58&lt;&gt;"",AH58,"")</f>
        <v>3</v>
      </c>
      <c r="Z46" s="61" t="s">
        <v>73</v>
      </c>
      <c r="AA46" s="67">
        <f>IF(AJ58&lt;&gt;"",AJ58,"")</f>
        <v>0</v>
      </c>
      <c r="AB46" s="399">
        <f>IF(AND(P46="",V46="",Y46=""),"",SUM(P46,V46,Y46))</f>
        <v>3</v>
      </c>
      <c r="AC46" s="400" t="s">
        <v>73</v>
      </c>
      <c r="AD46" s="386">
        <f>IF(AND(R46="",X46="",AA46=""),"",SUM(R46,X46,AA46))</f>
        <v>6</v>
      </c>
      <c r="AE46" s="387">
        <f>IF(SUM(Q47,W47,Z47)&gt;0,SUM(Q47,W47,Z47),"")</f>
        <v>4</v>
      </c>
      <c r="AF46" s="388"/>
      <c r="AG46" s="389"/>
      <c r="AH46" s="390" t="str">
        <f>IF(AE46&lt;&gt;"",(RANK(AE46,AE44:AG51)&amp;"."),"")</f>
        <v>3.</v>
      </c>
      <c r="AI46" s="391"/>
      <c r="AJ46" s="392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50" ht="12" customHeight="1" x14ac:dyDescent="0.25">
      <c r="A47" s="357"/>
      <c r="B47" s="359"/>
      <c r="C47" s="363"/>
      <c r="D47" s="364"/>
      <c r="E47" s="364"/>
      <c r="F47" s="364"/>
      <c r="G47" s="364"/>
      <c r="H47" s="364"/>
      <c r="I47" s="364"/>
      <c r="J47" s="364"/>
      <c r="K47" s="364"/>
      <c r="L47" s="365"/>
      <c r="M47" s="368"/>
      <c r="N47" s="368"/>
      <c r="O47" s="369"/>
      <c r="P47" s="68"/>
      <c r="Q47" s="58">
        <f>IF((P46=3),2,IF(R46=3,1,""))</f>
        <v>1</v>
      </c>
      <c r="R47" s="59"/>
      <c r="S47" s="69"/>
      <c r="T47" s="55"/>
      <c r="U47" s="56"/>
      <c r="V47" s="57"/>
      <c r="W47" s="58">
        <f>IF((V46=3),2,IF(X46=3,1,""))</f>
        <v>1</v>
      </c>
      <c r="X47" s="59"/>
      <c r="Y47" s="57"/>
      <c r="Z47" s="58">
        <f>IF((Y46=3),2,IF(AA46=3,1,""))</f>
        <v>2</v>
      </c>
      <c r="AA47" s="60"/>
      <c r="AB47" s="371"/>
      <c r="AC47" s="373"/>
      <c r="AD47" s="375"/>
      <c r="AE47" s="379"/>
      <c r="AF47" s="380"/>
      <c r="AG47" s="381"/>
      <c r="AH47" s="393"/>
      <c r="AI47" s="394"/>
      <c r="AJ47" s="395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50" ht="12" customHeight="1" x14ac:dyDescent="0.25">
      <c r="A48" s="357">
        <v>11</v>
      </c>
      <c r="B48" s="359">
        <v>3</v>
      </c>
      <c r="C48" s="396" t="str">
        <f>IF((A48=""),"",VLOOKUP(A48,[5]Prijave!$C$6:$E$81,2))</f>
        <v>JARC TILEN</v>
      </c>
      <c r="D48" s="397"/>
      <c r="E48" s="397"/>
      <c r="F48" s="397"/>
      <c r="G48" s="397"/>
      <c r="H48" s="397"/>
      <c r="I48" s="397"/>
      <c r="J48" s="397"/>
      <c r="K48" s="397"/>
      <c r="L48" s="398"/>
      <c r="M48" s="368" t="str">
        <f>IF((A48=""),"","("&amp;UPPER(VLOOKUP(A48,[5]Prijave!$C$6:$E$81,3))&amp;")")</f>
        <v>(VES)</v>
      </c>
      <c r="N48" s="368"/>
      <c r="O48" s="369"/>
      <c r="P48" s="61">
        <f>IF(AH59&lt;&gt;"",AH59,"")</f>
        <v>3</v>
      </c>
      <c r="Q48" s="61" t="s">
        <v>73</v>
      </c>
      <c r="R48" s="62">
        <f>IF(AJ59&lt;&gt;"",AJ59,"")</f>
        <v>1</v>
      </c>
      <c r="S48" s="66">
        <f>IF(AJ55&lt;&gt;"",AJ55,"")</f>
        <v>3</v>
      </c>
      <c r="T48" s="61" t="s">
        <v>73</v>
      </c>
      <c r="U48" s="62">
        <f>IF(AH55&lt;&gt;"",AH55,"")</f>
        <v>0</v>
      </c>
      <c r="V48" s="63"/>
      <c r="W48" s="64"/>
      <c r="X48" s="65"/>
      <c r="Y48" s="66">
        <f>IF(AJ56&lt;&gt;"",AJ56,"")</f>
        <v>3</v>
      </c>
      <c r="Z48" s="61" t="s">
        <v>73</v>
      </c>
      <c r="AA48" s="67">
        <f>IF(AH56&lt;&gt;"",AH56,"")</f>
        <v>0</v>
      </c>
      <c r="AB48" s="399">
        <f>IF(AND(P48="",S48="",Y48=""),"",SUM(P48,S48,Y48))</f>
        <v>9</v>
      </c>
      <c r="AC48" s="400" t="s">
        <v>73</v>
      </c>
      <c r="AD48" s="386">
        <f>IF(AND(R48="",U48="",AA48=""),"",SUM(R48,U48,AA48))</f>
        <v>1</v>
      </c>
      <c r="AE48" s="387">
        <f>IF(SUM(Q49,T49,Z49)&gt;0,SUM(Q49,T49,Z49),"")</f>
        <v>6</v>
      </c>
      <c r="AF48" s="388"/>
      <c r="AG48" s="389"/>
      <c r="AH48" s="390" t="str">
        <f>IF(AE48&lt;&gt;"",(RANK(AE48,AE44:AG51)&amp;"."),"")</f>
        <v>1.</v>
      </c>
      <c r="AI48" s="391"/>
      <c r="AJ48" s="392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49" spans="1:50" ht="12" customHeight="1" x14ac:dyDescent="0.25">
      <c r="A49" s="357"/>
      <c r="B49" s="359"/>
      <c r="C49" s="363"/>
      <c r="D49" s="364"/>
      <c r="E49" s="364"/>
      <c r="F49" s="364"/>
      <c r="G49" s="364"/>
      <c r="H49" s="364"/>
      <c r="I49" s="364"/>
      <c r="J49" s="364"/>
      <c r="K49" s="364"/>
      <c r="L49" s="365"/>
      <c r="M49" s="368"/>
      <c r="N49" s="368"/>
      <c r="O49" s="369"/>
      <c r="P49" s="68"/>
      <c r="Q49" s="58">
        <f>IF((P48=3),2,IF(R48=3,1,""))</f>
        <v>2</v>
      </c>
      <c r="R49" s="59"/>
      <c r="S49" s="57"/>
      <c r="T49" s="58">
        <f>IF((S48=3),2,IF(U48=3,1,""))</f>
        <v>2</v>
      </c>
      <c r="U49" s="59"/>
      <c r="V49" s="69"/>
      <c r="W49" s="55"/>
      <c r="X49" s="56"/>
      <c r="Y49" s="57"/>
      <c r="Z49" s="58">
        <f>IF((Y48=3),2,IF(AA48=3,1,""))</f>
        <v>2</v>
      </c>
      <c r="AA49" s="60"/>
      <c r="AB49" s="371"/>
      <c r="AC49" s="373"/>
      <c r="AD49" s="375"/>
      <c r="AE49" s="379"/>
      <c r="AF49" s="380"/>
      <c r="AG49" s="381"/>
      <c r="AH49" s="393"/>
      <c r="AI49" s="394"/>
      <c r="AJ49" s="395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</row>
    <row r="50" spans="1:50" ht="12" customHeight="1" x14ac:dyDescent="0.25">
      <c r="A50" s="357">
        <v>12</v>
      </c>
      <c r="B50" s="359">
        <v>4</v>
      </c>
      <c r="C50" s="396" t="str">
        <f>IF((A50=""),"",VLOOKUP(A50,[5]Prijave!$C$6:$E$81,2))</f>
        <v>ŠMON TILEN</v>
      </c>
      <c r="D50" s="397"/>
      <c r="E50" s="397"/>
      <c r="F50" s="397"/>
      <c r="G50" s="397"/>
      <c r="H50" s="397"/>
      <c r="I50" s="397"/>
      <c r="J50" s="397"/>
      <c r="K50" s="397"/>
      <c r="L50" s="398"/>
      <c r="M50" s="368" t="str">
        <f>IF((A50=""),"","("&amp;UPPER(VLOOKUP(A50,[5]Prijave!$C$6:$E$81,3))&amp;")")</f>
        <v>(VRH)</v>
      </c>
      <c r="N50" s="368"/>
      <c r="O50" s="369"/>
      <c r="P50" s="61">
        <f>IF(AJ54&lt;&gt;"",AJ54,"")</f>
        <v>0</v>
      </c>
      <c r="Q50" s="61" t="s">
        <v>73</v>
      </c>
      <c r="R50" s="62">
        <f>IF(AH54&lt;&gt;"",AH54,"")</f>
        <v>3</v>
      </c>
      <c r="S50" s="66">
        <f>IF(AJ58&lt;&gt;"",AJ58,"")</f>
        <v>0</v>
      </c>
      <c r="T50" s="61" t="s">
        <v>73</v>
      </c>
      <c r="U50" s="62">
        <f>IF(AH58&lt;&gt;"",AH58,"")</f>
        <v>3</v>
      </c>
      <c r="V50" s="66">
        <f>IF(AH56&lt;&gt;"",AH56,"")</f>
        <v>0</v>
      </c>
      <c r="W50" s="61" t="s">
        <v>73</v>
      </c>
      <c r="X50" s="62">
        <f>IF(AJ56&lt;&gt;"",AJ56,"")</f>
        <v>3</v>
      </c>
      <c r="Y50" s="63"/>
      <c r="Z50" s="64"/>
      <c r="AA50" s="70"/>
      <c r="AB50" s="399">
        <f>IF(AND(P50="",S50="",V50=""),"",SUM(P50,S50,V50))</f>
        <v>0</v>
      </c>
      <c r="AC50" s="400" t="s">
        <v>73</v>
      </c>
      <c r="AD50" s="386">
        <f>IF(AND(R50="",U50="",X50=""),"",SUM(R50,U50,X50))</f>
        <v>9</v>
      </c>
      <c r="AE50" s="387">
        <f>IF(SUM(Q51,T51,W51)&gt;0,SUM(Q51,T51,W51),"")</f>
        <v>3</v>
      </c>
      <c r="AF50" s="388"/>
      <c r="AG50" s="389"/>
      <c r="AH50" s="384" t="str">
        <f>IF(AE50&lt;&gt;"",(RANK(AE50,AE44:AG51)&amp;"."),"")</f>
        <v>4.</v>
      </c>
      <c r="AI50" s="384"/>
      <c r="AJ50" s="385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</row>
    <row r="51" spans="1:50" ht="13.5" customHeight="1" thickBot="1" x14ac:dyDescent="0.3">
      <c r="A51" s="357"/>
      <c r="B51" s="438"/>
      <c r="C51" s="439"/>
      <c r="D51" s="440"/>
      <c r="E51" s="440"/>
      <c r="F51" s="440"/>
      <c r="G51" s="440"/>
      <c r="H51" s="440"/>
      <c r="I51" s="440"/>
      <c r="J51" s="440"/>
      <c r="K51" s="440"/>
      <c r="L51" s="441"/>
      <c r="M51" s="442"/>
      <c r="N51" s="442"/>
      <c r="O51" s="443"/>
      <c r="P51" s="71"/>
      <c r="Q51" s="72">
        <f>IF((P50=3),2,IF(R50=3,1,""))</f>
        <v>1</v>
      </c>
      <c r="R51" s="73"/>
      <c r="S51" s="74"/>
      <c r="T51" s="72">
        <f>IF((S50=3),2,IF(U50=3,1,""))</f>
        <v>1</v>
      </c>
      <c r="U51" s="73"/>
      <c r="V51" s="74"/>
      <c r="W51" s="72">
        <f>IF((V50=3),2,IF(X50=3,1,""))</f>
        <v>1</v>
      </c>
      <c r="X51" s="73"/>
      <c r="Y51" s="75"/>
      <c r="Z51" s="76"/>
      <c r="AA51" s="77"/>
      <c r="AB51" s="444"/>
      <c r="AC51" s="445"/>
      <c r="AD51" s="446"/>
      <c r="AE51" s="447"/>
      <c r="AF51" s="448"/>
      <c r="AG51" s="449"/>
      <c r="AH51" s="450"/>
      <c r="AI51" s="450"/>
      <c r="AJ51" s="451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</row>
    <row r="52" spans="1:50" ht="6" customHeight="1" x14ac:dyDescent="0.3">
      <c r="AH52" s="42" t="s">
        <v>79</v>
      </c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</row>
    <row r="53" spans="1:50" ht="12.75" customHeight="1" x14ac:dyDescent="0.3">
      <c r="B53" s="78"/>
      <c r="C53" s="79"/>
      <c r="D53" s="80"/>
      <c r="E53" s="80"/>
      <c r="F53" s="80"/>
      <c r="G53" s="80"/>
      <c r="H53" s="80"/>
      <c r="I53" s="80"/>
      <c r="J53" s="429"/>
      <c r="K53" s="429"/>
      <c r="L53" s="429"/>
      <c r="M53" s="429"/>
      <c r="N53" s="429"/>
      <c r="O53" s="429"/>
      <c r="P53" s="429"/>
      <c r="Q53" s="429"/>
      <c r="R53" s="429"/>
      <c r="S53" s="430">
        <v>1</v>
      </c>
      <c r="T53" s="430"/>
      <c r="U53" s="430"/>
      <c r="V53" s="430">
        <v>2</v>
      </c>
      <c r="W53" s="430"/>
      <c r="X53" s="430"/>
      <c r="Y53" s="430">
        <v>3</v>
      </c>
      <c r="Z53" s="430"/>
      <c r="AA53" s="430"/>
      <c r="AB53" s="430">
        <v>4</v>
      </c>
      <c r="AC53" s="430"/>
      <c r="AD53" s="430"/>
      <c r="AE53" s="430">
        <v>5</v>
      </c>
      <c r="AF53" s="430"/>
      <c r="AG53" s="431"/>
      <c r="AH53" s="432" t="s">
        <v>80</v>
      </c>
      <c r="AI53" s="429"/>
      <c r="AJ53" s="429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ht="19" customHeight="1" x14ac:dyDescent="0.25">
      <c r="B54" s="435" t="s">
        <v>81</v>
      </c>
      <c r="C54" s="435"/>
      <c r="D54" s="82"/>
      <c r="E54" s="83" t="s">
        <v>82</v>
      </c>
      <c r="F54" s="433" t="str">
        <f>C44</f>
        <v>SIMONČIČ ŽAN</v>
      </c>
      <c r="G54" s="433"/>
      <c r="H54" s="433"/>
      <c r="I54" s="433"/>
      <c r="J54" s="433"/>
      <c r="K54" s="433"/>
      <c r="L54" s="84" t="s">
        <v>83</v>
      </c>
      <c r="M54" s="433" t="str">
        <f>C50</f>
        <v>ŠMON TILEN</v>
      </c>
      <c r="N54" s="433"/>
      <c r="O54" s="433"/>
      <c r="P54" s="433"/>
      <c r="Q54" s="433"/>
      <c r="R54" s="434"/>
      <c r="S54" s="85">
        <v>11</v>
      </c>
      <c r="T54" s="86" t="s">
        <v>83</v>
      </c>
      <c r="U54" s="87">
        <v>6</v>
      </c>
      <c r="V54" s="85">
        <v>11</v>
      </c>
      <c r="W54" s="86" t="s">
        <v>83</v>
      </c>
      <c r="X54" s="87">
        <v>4</v>
      </c>
      <c r="Y54" s="85">
        <v>11</v>
      </c>
      <c r="Z54" s="86" t="s">
        <v>83</v>
      </c>
      <c r="AA54" s="87">
        <v>5</v>
      </c>
      <c r="AB54" s="85"/>
      <c r="AC54" s="86" t="s">
        <v>83</v>
      </c>
      <c r="AD54" s="87"/>
      <c r="AE54" s="85"/>
      <c r="AF54" s="86" t="s">
        <v>83</v>
      </c>
      <c r="AG54" s="87"/>
      <c r="AH54" s="88">
        <f t="shared" ref="AH54:AH59" si="26">IF(AND(AV54=0,AW54=0),"",AV54)</f>
        <v>3</v>
      </c>
      <c r="AI54" s="89" t="s">
        <v>73</v>
      </c>
      <c r="AJ54" s="90">
        <f t="shared" ref="AJ54:AJ59" si="27">IF(AND(AV54=0,AW54=0),"",AW54)</f>
        <v>0</v>
      </c>
      <c r="AL54" s="91">
        <f t="shared" ref="AL54:AL59" si="28">IF(S54&gt;U54,1,0)</f>
        <v>1</v>
      </c>
      <c r="AM54" s="91">
        <f t="shared" ref="AM54:AM59" si="29">IF(U54&gt;S54,1,0)</f>
        <v>0</v>
      </c>
      <c r="AN54" s="91">
        <f t="shared" ref="AN54:AN59" si="30">IF(V54&gt;X54,1,0)</f>
        <v>1</v>
      </c>
      <c r="AO54" s="91">
        <f t="shared" ref="AO54:AO59" si="31">IF(X54&gt;V54,1,0)</f>
        <v>0</v>
      </c>
      <c r="AP54" s="91">
        <f t="shared" ref="AP54:AP59" si="32">IF(Y54&gt;AA54,1,0)</f>
        <v>1</v>
      </c>
      <c r="AQ54" s="91">
        <f t="shared" ref="AQ54:AQ59" si="33">IF(AA54&gt;Y54,1,0)</f>
        <v>0</v>
      </c>
      <c r="AR54" s="91">
        <f t="shared" ref="AR54:AR59" si="34">IF(AB54&gt;AD54,1,0)</f>
        <v>0</v>
      </c>
      <c r="AS54" s="91">
        <f t="shared" ref="AS54:AS59" si="35">IF(AD54&gt;AB54,1,0)</f>
        <v>0</v>
      </c>
      <c r="AT54" s="91">
        <f t="shared" ref="AT54:AT59" si="36">IF(AE54&gt;AG54,1,0)</f>
        <v>0</v>
      </c>
      <c r="AU54" s="91">
        <f t="shared" ref="AU54:AU59" si="37">IF(AG54&gt;AE54,1,0)</f>
        <v>0</v>
      </c>
      <c r="AV54" s="91">
        <f t="shared" ref="AV54:AW59" si="38">AL54+AN54+AP54+AR54+AT54</f>
        <v>3</v>
      </c>
      <c r="AW54" s="91">
        <f t="shared" si="38"/>
        <v>0</v>
      </c>
      <c r="AX54" s="47"/>
    </row>
    <row r="55" spans="1:50" ht="19" customHeight="1" x14ac:dyDescent="0.25">
      <c r="B55" s="92"/>
      <c r="C55" s="93"/>
      <c r="E55" s="83" t="s">
        <v>84</v>
      </c>
      <c r="F55" s="433" t="str">
        <f>C46</f>
        <v>JELNIKAR TIM</v>
      </c>
      <c r="G55" s="433"/>
      <c r="H55" s="433"/>
      <c r="I55" s="433"/>
      <c r="J55" s="433"/>
      <c r="K55" s="433"/>
      <c r="L55" s="84" t="s">
        <v>83</v>
      </c>
      <c r="M55" s="433" t="str">
        <f>C48</f>
        <v>JARC TILEN</v>
      </c>
      <c r="N55" s="433"/>
      <c r="O55" s="433"/>
      <c r="P55" s="433"/>
      <c r="Q55" s="433"/>
      <c r="R55" s="434"/>
      <c r="S55" s="85">
        <v>8</v>
      </c>
      <c r="T55" s="86" t="s">
        <v>83</v>
      </c>
      <c r="U55" s="87">
        <v>11</v>
      </c>
      <c r="V55" s="85">
        <v>5</v>
      </c>
      <c r="W55" s="86" t="s">
        <v>83</v>
      </c>
      <c r="X55" s="87">
        <v>11</v>
      </c>
      <c r="Y55" s="85">
        <v>9</v>
      </c>
      <c r="Z55" s="86" t="s">
        <v>83</v>
      </c>
      <c r="AA55" s="87">
        <v>11</v>
      </c>
      <c r="AB55" s="85"/>
      <c r="AC55" s="86" t="s">
        <v>83</v>
      </c>
      <c r="AD55" s="87"/>
      <c r="AE55" s="85"/>
      <c r="AF55" s="86" t="s">
        <v>83</v>
      </c>
      <c r="AG55" s="87"/>
      <c r="AH55" s="88">
        <f t="shared" si="26"/>
        <v>0</v>
      </c>
      <c r="AI55" s="89" t="s">
        <v>73</v>
      </c>
      <c r="AJ55" s="90">
        <f t="shared" si="27"/>
        <v>3</v>
      </c>
      <c r="AL55" s="91">
        <f t="shared" si="28"/>
        <v>0</v>
      </c>
      <c r="AM55" s="91">
        <f t="shared" si="29"/>
        <v>1</v>
      </c>
      <c r="AN55" s="91">
        <f t="shared" si="30"/>
        <v>0</v>
      </c>
      <c r="AO55" s="91">
        <f t="shared" si="31"/>
        <v>1</v>
      </c>
      <c r="AP55" s="91">
        <f t="shared" si="32"/>
        <v>0</v>
      </c>
      <c r="AQ55" s="91">
        <f t="shared" si="33"/>
        <v>1</v>
      </c>
      <c r="AR55" s="91">
        <f t="shared" si="34"/>
        <v>0</v>
      </c>
      <c r="AS55" s="91">
        <f t="shared" si="35"/>
        <v>0</v>
      </c>
      <c r="AT55" s="91">
        <f t="shared" si="36"/>
        <v>0</v>
      </c>
      <c r="AU55" s="91">
        <f t="shared" si="37"/>
        <v>0</v>
      </c>
      <c r="AV55" s="91">
        <f t="shared" si="38"/>
        <v>0</v>
      </c>
      <c r="AW55" s="91">
        <f t="shared" si="38"/>
        <v>3</v>
      </c>
      <c r="AX55" s="47"/>
    </row>
    <row r="56" spans="1:50" ht="19" customHeight="1" x14ac:dyDescent="0.25">
      <c r="B56" s="435" t="s">
        <v>85</v>
      </c>
      <c r="C56" s="435"/>
      <c r="D56" s="82"/>
      <c r="E56" s="83" t="s">
        <v>86</v>
      </c>
      <c r="F56" s="433" t="str">
        <f>C50</f>
        <v>ŠMON TILEN</v>
      </c>
      <c r="G56" s="433"/>
      <c r="H56" s="433"/>
      <c r="I56" s="433"/>
      <c r="J56" s="433"/>
      <c r="K56" s="433"/>
      <c r="L56" s="84" t="s">
        <v>83</v>
      </c>
      <c r="M56" s="433" t="str">
        <f>C48</f>
        <v>JARC TILEN</v>
      </c>
      <c r="N56" s="433"/>
      <c r="O56" s="433"/>
      <c r="P56" s="433"/>
      <c r="Q56" s="433"/>
      <c r="R56" s="434"/>
      <c r="S56" s="85">
        <v>4</v>
      </c>
      <c r="T56" s="86" t="s">
        <v>83</v>
      </c>
      <c r="U56" s="87">
        <v>6</v>
      </c>
      <c r="V56" s="85">
        <v>6</v>
      </c>
      <c r="W56" s="86" t="s">
        <v>83</v>
      </c>
      <c r="X56" s="87">
        <v>11</v>
      </c>
      <c r="Y56" s="85">
        <v>7</v>
      </c>
      <c r="Z56" s="86" t="s">
        <v>83</v>
      </c>
      <c r="AA56" s="87">
        <v>11</v>
      </c>
      <c r="AB56" s="85"/>
      <c r="AC56" s="86" t="s">
        <v>83</v>
      </c>
      <c r="AD56" s="87"/>
      <c r="AE56" s="85"/>
      <c r="AF56" s="86" t="s">
        <v>83</v>
      </c>
      <c r="AG56" s="87"/>
      <c r="AH56" s="88">
        <f t="shared" si="26"/>
        <v>0</v>
      </c>
      <c r="AI56" s="89" t="s">
        <v>73</v>
      </c>
      <c r="AJ56" s="90">
        <f t="shared" si="27"/>
        <v>3</v>
      </c>
      <c r="AL56" s="91">
        <f t="shared" si="28"/>
        <v>0</v>
      </c>
      <c r="AM56" s="91">
        <f t="shared" si="29"/>
        <v>1</v>
      </c>
      <c r="AN56" s="91">
        <f t="shared" si="30"/>
        <v>0</v>
      </c>
      <c r="AO56" s="91">
        <f t="shared" si="31"/>
        <v>1</v>
      </c>
      <c r="AP56" s="91">
        <f t="shared" si="32"/>
        <v>0</v>
      </c>
      <c r="AQ56" s="91">
        <f t="shared" si="33"/>
        <v>1</v>
      </c>
      <c r="AR56" s="91">
        <f t="shared" si="34"/>
        <v>0</v>
      </c>
      <c r="AS56" s="91">
        <f t="shared" si="35"/>
        <v>0</v>
      </c>
      <c r="AT56" s="91">
        <f t="shared" si="36"/>
        <v>0</v>
      </c>
      <c r="AU56" s="91">
        <f t="shared" si="37"/>
        <v>0</v>
      </c>
      <c r="AV56" s="91">
        <f t="shared" si="38"/>
        <v>0</v>
      </c>
      <c r="AW56" s="91">
        <f t="shared" si="38"/>
        <v>3</v>
      </c>
      <c r="AX56" s="47"/>
    </row>
    <row r="57" spans="1:50" ht="19" customHeight="1" x14ac:dyDescent="0.25">
      <c r="B57" s="94"/>
      <c r="C57" s="95"/>
      <c r="D57" s="82"/>
      <c r="E57" s="83" t="s">
        <v>87</v>
      </c>
      <c r="F57" s="433" t="str">
        <f>C44</f>
        <v>SIMONČIČ ŽAN</v>
      </c>
      <c r="G57" s="433"/>
      <c r="H57" s="433"/>
      <c r="I57" s="433"/>
      <c r="J57" s="433"/>
      <c r="K57" s="433"/>
      <c r="L57" s="84" t="s">
        <v>83</v>
      </c>
      <c r="M57" s="433" t="str">
        <f>C46</f>
        <v>JELNIKAR TIM</v>
      </c>
      <c r="N57" s="433"/>
      <c r="O57" s="433"/>
      <c r="P57" s="433"/>
      <c r="Q57" s="433"/>
      <c r="R57" s="434"/>
      <c r="S57" s="85">
        <v>11</v>
      </c>
      <c r="T57" s="86" t="s">
        <v>83</v>
      </c>
      <c r="U57" s="87">
        <v>7</v>
      </c>
      <c r="V57" s="85">
        <v>14</v>
      </c>
      <c r="W57" s="86" t="s">
        <v>83</v>
      </c>
      <c r="X57" s="87">
        <v>12</v>
      </c>
      <c r="Y57" s="85">
        <v>11</v>
      </c>
      <c r="Z57" s="86" t="s">
        <v>83</v>
      </c>
      <c r="AA57" s="87">
        <v>6</v>
      </c>
      <c r="AB57" s="85"/>
      <c r="AC57" s="86" t="s">
        <v>83</v>
      </c>
      <c r="AD57" s="87"/>
      <c r="AE57" s="85"/>
      <c r="AF57" s="86" t="s">
        <v>83</v>
      </c>
      <c r="AG57" s="87"/>
      <c r="AH57" s="88">
        <f t="shared" si="26"/>
        <v>3</v>
      </c>
      <c r="AI57" s="96" t="s">
        <v>73</v>
      </c>
      <c r="AJ57" s="90">
        <f t="shared" si="27"/>
        <v>0</v>
      </c>
      <c r="AL57" s="91">
        <f t="shared" si="28"/>
        <v>1</v>
      </c>
      <c r="AM57" s="91">
        <f t="shared" si="29"/>
        <v>0</v>
      </c>
      <c r="AN57" s="91">
        <f t="shared" si="30"/>
        <v>1</v>
      </c>
      <c r="AO57" s="91">
        <f t="shared" si="31"/>
        <v>0</v>
      </c>
      <c r="AP57" s="91">
        <f t="shared" si="32"/>
        <v>1</v>
      </c>
      <c r="AQ57" s="91">
        <f t="shared" si="33"/>
        <v>0</v>
      </c>
      <c r="AR57" s="91">
        <f t="shared" si="34"/>
        <v>0</v>
      </c>
      <c r="AS57" s="91">
        <f t="shared" si="35"/>
        <v>0</v>
      </c>
      <c r="AT57" s="91">
        <f t="shared" si="36"/>
        <v>0</v>
      </c>
      <c r="AU57" s="91">
        <f t="shared" si="37"/>
        <v>0</v>
      </c>
      <c r="AV57" s="91">
        <f t="shared" si="38"/>
        <v>3</v>
      </c>
      <c r="AW57" s="91">
        <f t="shared" si="38"/>
        <v>0</v>
      </c>
      <c r="AX57" s="47"/>
    </row>
    <row r="58" spans="1:50" ht="19" customHeight="1" x14ac:dyDescent="0.25">
      <c r="B58" s="435" t="s">
        <v>88</v>
      </c>
      <c r="C58" s="435"/>
      <c r="D58" s="82"/>
      <c r="E58" s="83" t="s">
        <v>89</v>
      </c>
      <c r="F58" s="433" t="str">
        <f>C46</f>
        <v>JELNIKAR TIM</v>
      </c>
      <c r="G58" s="433"/>
      <c r="H58" s="433"/>
      <c r="I58" s="433"/>
      <c r="J58" s="433"/>
      <c r="K58" s="433"/>
      <c r="L58" s="84" t="s">
        <v>83</v>
      </c>
      <c r="M58" s="433" t="str">
        <f>C50</f>
        <v>ŠMON TILEN</v>
      </c>
      <c r="N58" s="433"/>
      <c r="O58" s="433"/>
      <c r="P58" s="433"/>
      <c r="Q58" s="433"/>
      <c r="R58" s="434"/>
      <c r="S58" s="85">
        <v>11</v>
      </c>
      <c r="T58" s="86" t="s">
        <v>83</v>
      </c>
      <c r="U58" s="87">
        <v>8</v>
      </c>
      <c r="V58" s="85">
        <v>11</v>
      </c>
      <c r="W58" s="86" t="s">
        <v>83</v>
      </c>
      <c r="X58" s="87">
        <v>7</v>
      </c>
      <c r="Y58" s="85">
        <v>11</v>
      </c>
      <c r="Z58" s="86" t="s">
        <v>83</v>
      </c>
      <c r="AA58" s="87">
        <v>8</v>
      </c>
      <c r="AB58" s="85"/>
      <c r="AC58" s="86" t="s">
        <v>83</v>
      </c>
      <c r="AD58" s="87"/>
      <c r="AE58" s="85"/>
      <c r="AF58" s="86" t="s">
        <v>83</v>
      </c>
      <c r="AG58" s="87"/>
      <c r="AH58" s="88">
        <f t="shared" si="26"/>
        <v>3</v>
      </c>
      <c r="AI58" s="89" t="s">
        <v>73</v>
      </c>
      <c r="AJ58" s="90">
        <f t="shared" si="27"/>
        <v>0</v>
      </c>
      <c r="AL58" s="91">
        <f t="shared" si="28"/>
        <v>1</v>
      </c>
      <c r="AM58" s="91">
        <f t="shared" si="29"/>
        <v>0</v>
      </c>
      <c r="AN58" s="91">
        <f t="shared" si="30"/>
        <v>1</v>
      </c>
      <c r="AO58" s="91">
        <f t="shared" si="31"/>
        <v>0</v>
      </c>
      <c r="AP58" s="91">
        <f t="shared" si="32"/>
        <v>1</v>
      </c>
      <c r="AQ58" s="91">
        <f t="shared" si="33"/>
        <v>0</v>
      </c>
      <c r="AR58" s="91">
        <f t="shared" si="34"/>
        <v>0</v>
      </c>
      <c r="AS58" s="91">
        <f t="shared" si="35"/>
        <v>0</v>
      </c>
      <c r="AT58" s="91">
        <f t="shared" si="36"/>
        <v>0</v>
      </c>
      <c r="AU58" s="91">
        <f t="shared" si="37"/>
        <v>0</v>
      </c>
      <c r="AV58" s="91">
        <f t="shared" si="38"/>
        <v>3</v>
      </c>
      <c r="AW58" s="91">
        <f t="shared" si="38"/>
        <v>0</v>
      </c>
      <c r="AX58" s="47"/>
    </row>
    <row r="59" spans="1:50" ht="19" customHeight="1" x14ac:dyDescent="0.25">
      <c r="B59" s="94"/>
      <c r="C59" s="95"/>
      <c r="D59" s="82"/>
      <c r="E59" s="97" t="s">
        <v>90</v>
      </c>
      <c r="F59" s="436" t="str">
        <f>C48</f>
        <v>JARC TILEN</v>
      </c>
      <c r="G59" s="436"/>
      <c r="H59" s="436"/>
      <c r="I59" s="436"/>
      <c r="J59" s="436"/>
      <c r="K59" s="436"/>
      <c r="L59" s="98" t="s">
        <v>83</v>
      </c>
      <c r="M59" s="436" t="str">
        <f>C44</f>
        <v>SIMONČIČ ŽAN</v>
      </c>
      <c r="N59" s="436"/>
      <c r="O59" s="436"/>
      <c r="P59" s="436"/>
      <c r="Q59" s="436"/>
      <c r="R59" s="437"/>
      <c r="S59" s="99">
        <v>11</v>
      </c>
      <c r="T59" s="100" t="s">
        <v>83</v>
      </c>
      <c r="U59" s="101">
        <v>7</v>
      </c>
      <c r="V59" s="99">
        <v>16</v>
      </c>
      <c r="W59" s="100" t="s">
        <v>83</v>
      </c>
      <c r="X59" s="101">
        <v>14</v>
      </c>
      <c r="Y59" s="99">
        <v>5</v>
      </c>
      <c r="Z59" s="100" t="s">
        <v>83</v>
      </c>
      <c r="AA59" s="101">
        <v>11</v>
      </c>
      <c r="AB59" s="99">
        <v>11</v>
      </c>
      <c r="AC59" s="100" t="s">
        <v>83</v>
      </c>
      <c r="AD59" s="101">
        <v>9</v>
      </c>
      <c r="AE59" s="99"/>
      <c r="AF59" s="100" t="s">
        <v>83</v>
      </c>
      <c r="AG59" s="101"/>
      <c r="AH59" s="102">
        <f t="shared" si="26"/>
        <v>3</v>
      </c>
      <c r="AI59" s="103" t="s">
        <v>73</v>
      </c>
      <c r="AJ59" s="51">
        <f t="shared" si="27"/>
        <v>1</v>
      </c>
      <c r="AL59" s="91">
        <f t="shared" si="28"/>
        <v>1</v>
      </c>
      <c r="AM59" s="91">
        <f t="shared" si="29"/>
        <v>0</v>
      </c>
      <c r="AN59" s="91">
        <f t="shared" si="30"/>
        <v>1</v>
      </c>
      <c r="AO59" s="91">
        <f t="shared" si="31"/>
        <v>0</v>
      </c>
      <c r="AP59" s="91">
        <f t="shared" si="32"/>
        <v>0</v>
      </c>
      <c r="AQ59" s="91">
        <f t="shared" si="33"/>
        <v>1</v>
      </c>
      <c r="AR59" s="91">
        <f t="shared" si="34"/>
        <v>1</v>
      </c>
      <c r="AS59" s="91">
        <f t="shared" si="35"/>
        <v>0</v>
      </c>
      <c r="AT59" s="91">
        <f t="shared" si="36"/>
        <v>0</v>
      </c>
      <c r="AU59" s="91">
        <f t="shared" si="37"/>
        <v>0</v>
      </c>
      <c r="AV59" s="91">
        <f t="shared" si="38"/>
        <v>3</v>
      </c>
      <c r="AW59" s="91">
        <f t="shared" si="38"/>
        <v>1</v>
      </c>
      <c r="AX59" s="47"/>
    </row>
    <row r="60" spans="1:50" ht="9" customHeight="1" thickBot="1" x14ac:dyDescent="0.35">
      <c r="B60" s="104"/>
      <c r="C60" s="105"/>
      <c r="D60" s="82"/>
      <c r="E60" s="82"/>
      <c r="F60" s="106"/>
      <c r="G60" s="46"/>
      <c r="H60" s="46"/>
      <c r="I60" s="46"/>
      <c r="K60" s="46"/>
      <c r="L60" s="46"/>
      <c r="O60" s="107"/>
      <c r="P60" s="107"/>
      <c r="Q60" s="107"/>
      <c r="S60" s="108"/>
      <c r="T60" s="8"/>
      <c r="U60" s="109"/>
      <c r="V60" s="108"/>
      <c r="W60" s="8"/>
      <c r="X60" s="109"/>
      <c r="Y60" s="108"/>
      <c r="Z60" s="8"/>
      <c r="AA60" s="109"/>
      <c r="AB60" s="108"/>
      <c r="AC60" s="8"/>
      <c r="AD60" s="109"/>
      <c r="AE60" s="108"/>
      <c r="AF60" s="8"/>
      <c r="AG60" s="109"/>
      <c r="AH60" s="110"/>
      <c r="AI60" s="8"/>
      <c r="AJ60" s="111"/>
      <c r="AK60" s="46"/>
    </row>
    <row r="61" spans="1:50" ht="12.75" customHeight="1" x14ac:dyDescent="0.25">
      <c r="B61" s="329">
        <f>B42+1</f>
        <v>4</v>
      </c>
      <c r="C61" s="331" t="s">
        <v>75</v>
      </c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3"/>
      <c r="P61" s="337">
        <v>1</v>
      </c>
      <c r="Q61" s="338"/>
      <c r="R61" s="339"/>
      <c r="S61" s="343">
        <v>2</v>
      </c>
      <c r="T61" s="338"/>
      <c r="U61" s="339"/>
      <c r="V61" s="343">
        <v>3</v>
      </c>
      <c r="W61" s="338"/>
      <c r="X61" s="339"/>
      <c r="Y61" s="343">
        <v>4</v>
      </c>
      <c r="Z61" s="338"/>
      <c r="AA61" s="345"/>
      <c r="AB61" s="347" t="s">
        <v>76</v>
      </c>
      <c r="AC61" s="348"/>
      <c r="AD61" s="349"/>
      <c r="AE61" s="353" t="s">
        <v>77</v>
      </c>
      <c r="AF61" s="348"/>
      <c r="AG61" s="349"/>
      <c r="AH61" s="353" t="s">
        <v>78</v>
      </c>
      <c r="AI61" s="348"/>
      <c r="AJ61" s="355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</row>
    <row r="62" spans="1:50" ht="13.5" customHeight="1" thickBot="1" x14ac:dyDescent="0.3">
      <c r="B62" s="330"/>
      <c r="C62" s="334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6"/>
      <c r="P62" s="340"/>
      <c r="Q62" s="341"/>
      <c r="R62" s="342"/>
      <c r="S62" s="344"/>
      <c r="T62" s="341"/>
      <c r="U62" s="342"/>
      <c r="V62" s="344"/>
      <c r="W62" s="341"/>
      <c r="X62" s="342"/>
      <c r="Y62" s="344"/>
      <c r="Z62" s="341"/>
      <c r="AA62" s="346"/>
      <c r="AB62" s="350"/>
      <c r="AC62" s="351"/>
      <c r="AD62" s="352"/>
      <c r="AE62" s="354"/>
      <c r="AF62" s="351"/>
      <c r="AG62" s="352"/>
      <c r="AH62" s="354"/>
      <c r="AI62" s="351"/>
      <c r="AJ62" s="356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</row>
    <row r="63" spans="1:50" ht="12" customHeight="1" x14ac:dyDescent="0.25">
      <c r="A63" s="357">
        <v>13</v>
      </c>
      <c r="B63" s="358">
        <v>1</v>
      </c>
      <c r="C63" s="360" t="str">
        <f>IF((A63=""),"",VLOOKUP(A63,[5]Prijave!$C$6:$E$81,2))</f>
        <v>ŠIRAJ BRIN</v>
      </c>
      <c r="D63" s="361"/>
      <c r="E63" s="361"/>
      <c r="F63" s="361"/>
      <c r="G63" s="361"/>
      <c r="H63" s="361"/>
      <c r="I63" s="361"/>
      <c r="J63" s="361"/>
      <c r="K63" s="361"/>
      <c r="L63" s="362"/>
      <c r="M63" s="366" t="str">
        <f>IF((A63=""),"","("&amp;UPPER(VLOOKUP(A63,[5]Prijave!$C$6:$E$81,3))&amp;")")</f>
        <v>(LOG)</v>
      </c>
      <c r="N63" s="366"/>
      <c r="O63" s="367"/>
      <c r="P63" s="48"/>
      <c r="Q63" s="48"/>
      <c r="R63" s="49"/>
      <c r="S63" s="50">
        <f>IF(AH76&lt;&gt;"",AH76,"")</f>
        <v>3</v>
      </c>
      <c r="T63" s="51" t="s">
        <v>73</v>
      </c>
      <c r="U63" s="52">
        <f>IF(AJ76&lt;&gt;"",AJ76,"")</f>
        <v>0</v>
      </c>
      <c r="V63" s="50">
        <f>IF(AJ78&lt;&gt;"",AJ78,"")</f>
        <v>3</v>
      </c>
      <c r="W63" s="51" t="s">
        <v>73</v>
      </c>
      <c r="X63" s="52">
        <f>IF(AH78&lt;&gt;"",AH78,"")</f>
        <v>0</v>
      </c>
      <c r="Y63" s="50">
        <f>IF(AH73&lt;&gt;"",AH73,"")</f>
        <v>3</v>
      </c>
      <c r="Z63" s="53" t="s">
        <v>73</v>
      </c>
      <c r="AA63" s="54">
        <f>IF(AJ73&lt;&gt;"",AJ73,"")</f>
        <v>0</v>
      </c>
      <c r="AB63" s="370">
        <f>IF(AND(S63="",V63="",Y63=""),"",SUM(S63,V63,Y63))</f>
        <v>9</v>
      </c>
      <c r="AC63" s="372" t="s">
        <v>73</v>
      </c>
      <c r="AD63" s="374">
        <f>IF(AND(U63="",X63="",AA63=""),"",SUM(U63,X63,AA63))</f>
        <v>0</v>
      </c>
      <c r="AE63" s="376">
        <f>IF(SUM(T64,W64,Z64)&gt;0,SUM(T64,W64,Z64),"")</f>
        <v>6</v>
      </c>
      <c r="AF63" s="377"/>
      <c r="AG63" s="378"/>
      <c r="AH63" s="382" t="str">
        <f>IF(AE63&lt;&gt;"",(RANK(AE63,AE63:AG70)&amp;"."),"")</f>
        <v>1.</v>
      </c>
      <c r="AI63" s="382"/>
      <c r="AJ63" s="383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</row>
    <row r="64" spans="1:50" ht="12" customHeight="1" x14ac:dyDescent="0.25">
      <c r="A64" s="357"/>
      <c r="B64" s="359"/>
      <c r="C64" s="363"/>
      <c r="D64" s="364"/>
      <c r="E64" s="364"/>
      <c r="F64" s="364"/>
      <c r="G64" s="364"/>
      <c r="H64" s="364"/>
      <c r="I64" s="364"/>
      <c r="J64" s="364"/>
      <c r="K64" s="364"/>
      <c r="L64" s="365"/>
      <c r="M64" s="368"/>
      <c r="N64" s="368"/>
      <c r="O64" s="369"/>
      <c r="P64" s="55"/>
      <c r="Q64" s="55"/>
      <c r="R64" s="56"/>
      <c r="S64" s="57"/>
      <c r="T64" s="58">
        <f>IF((S63=3),2,IF(U63=3,1,""))</f>
        <v>2</v>
      </c>
      <c r="U64" s="59"/>
      <c r="V64" s="57"/>
      <c r="W64" s="58">
        <f>IF((V63=3),2,IF(X63=3,1,""))</f>
        <v>2</v>
      </c>
      <c r="X64" s="59"/>
      <c r="Y64" s="57"/>
      <c r="Z64" s="58">
        <f>IF((Y63=3),2,IF(AA63=3,1,""))</f>
        <v>2</v>
      </c>
      <c r="AA64" s="60"/>
      <c r="AB64" s="371"/>
      <c r="AC64" s="373"/>
      <c r="AD64" s="375"/>
      <c r="AE64" s="379"/>
      <c r="AF64" s="380"/>
      <c r="AG64" s="381"/>
      <c r="AH64" s="384"/>
      <c r="AI64" s="384"/>
      <c r="AJ64" s="385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ht="12" customHeight="1" x14ac:dyDescent="0.25">
      <c r="A65" s="357">
        <v>14</v>
      </c>
      <c r="B65" s="401">
        <v>2</v>
      </c>
      <c r="C65" s="403" t="str">
        <f>IF((A65=""),"",VLOOKUP(A65,[5]Prijave!$C$6:$E$81,2))</f>
        <v>KOREN MIHA</v>
      </c>
      <c r="D65" s="404"/>
      <c r="E65" s="404"/>
      <c r="F65" s="404"/>
      <c r="G65" s="404"/>
      <c r="H65" s="404"/>
      <c r="I65" s="404"/>
      <c r="J65" s="404"/>
      <c r="K65" s="404"/>
      <c r="L65" s="405"/>
      <c r="M65" s="409" t="str">
        <f>IF((A65=""),"","("&amp;UPPER(VLOOKUP(A65,[5]Prijave!$C$6:$E$81,3))&amp;")")</f>
        <v>(ILI)</v>
      </c>
      <c r="N65" s="409"/>
      <c r="O65" s="410"/>
      <c r="P65" s="305">
        <f>IF(AJ76&lt;&gt;"",AJ76,"")</f>
        <v>0</v>
      </c>
      <c r="Q65" s="305" t="s">
        <v>73</v>
      </c>
      <c r="R65" s="306">
        <f>IF(AH76&lt;&gt;"",AH76,"")</f>
        <v>3</v>
      </c>
      <c r="S65" s="307"/>
      <c r="T65" s="305"/>
      <c r="U65" s="306"/>
      <c r="V65" s="307">
        <f>IF(AH74&lt;&gt;"",AH74,"")</f>
        <v>0</v>
      </c>
      <c r="W65" s="305" t="s">
        <v>73</v>
      </c>
      <c r="X65" s="306">
        <f>IF(AJ74&lt;&gt;"",AJ74,"")</f>
        <v>3</v>
      </c>
      <c r="Y65" s="307">
        <f>IF(AH77&lt;&gt;"",AH77,"")</f>
        <v>0</v>
      </c>
      <c r="Z65" s="305" t="s">
        <v>73</v>
      </c>
      <c r="AA65" s="308">
        <f>IF(AJ77&lt;&gt;"",AJ77,"")</f>
        <v>3</v>
      </c>
      <c r="AB65" s="413">
        <f>IF(AND(P65="",V65="",Y65=""),"",SUM(P65,V65,Y65))</f>
        <v>0</v>
      </c>
      <c r="AC65" s="415" t="s">
        <v>73</v>
      </c>
      <c r="AD65" s="417">
        <f>IF(AND(R65="",X65="",AA65=""),"",SUM(R65,X65,AA65))</f>
        <v>9</v>
      </c>
      <c r="AE65" s="419">
        <f>IF(SUM(Q66,W66,Z66)&gt;0,SUM(Q66,W66,Z66),"")</f>
        <v>3</v>
      </c>
      <c r="AF65" s="420"/>
      <c r="AG65" s="421"/>
      <c r="AH65" s="462" t="str">
        <f>IF(AE65&lt;&gt;"",(RANK(AE65,AE63:AG70)&amp;"."),"")</f>
        <v>4.</v>
      </c>
      <c r="AI65" s="463"/>
      <c r="AJ65" s="464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</row>
    <row r="66" spans="1:50" ht="12" customHeight="1" x14ac:dyDescent="0.25">
      <c r="A66" s="357"/>
      <c r="B66" s="401"/>
      <c r="C66" s="468"/>
      <c r="D66" s="469"/>
      <c r="E66" s="469"/>
      <c r="F66" s="469"/>
      <c r="G66" s="469"/>
      <c r="H66" s="469"/>
      <c r="I66" s="469"/>
      <c r="J66" s="469"/>
      <c r="K66" s="469"/>
      <c r="L66" s="470"/>
      <c r="M66" s="409"/>
      <c r="N66" s="409"/>
      <c r="O66" s="410"/>
      <c r="P66" s="297"/>
      <c r="Q66" s="298">
        <f>IF((P65=3),2,IF(R65=3,1,""))</f>
        <v>1</v>
      </c>
      <c r="R66" s="299"/>
      <c r="S66" s="300"/>
      <c r="T66" s="297"/>
      <c r="U66" s="299"/>
      <c r="V66" s="300"/>
      <c r="W66" s="298">
        <f>IF((V65=3),2,IF(X65=3,1,""))</f>
        <v>1</v>
      </c>
      <c r="X66" s="299"/>
      <c r="Y66" s="300"/>
      <c r="Z66" s="298">
        <f>IF((Y65=3),2,IF(AA65=3,1,""))</f>
        <v>1</v>
      </c>
      <c r="AA66" s="304"/>
      <c r="AB66" s="471"/>
      <c r="AC66" s="472"/>
      <c r="AD66" s="458"/>
      <c r="AE66" s="459"/>
      <c r="AF66" s="460"/>
      <c r="AG66" s="461"/>
      <c r="AH66" s="465"/>
      <c r="AI66" s="466"/>
      <c r="AJ66" s="46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</row>
    <row r="67" spans="1:50" ht="12" customHeight="1" x14ac:dyDescent="0.25">
      <c r="A67" s="357">
        <v>15</v>
      </c>
      <c r="B67" s="359">
        <v>3</v>
      </c>
      <c r="C67" s="396" t="str">
        <f>IF((A67=""),"",VLOOKUP(A67,[5]Prijave!$C$6:$E$81,2))</f>
        <v>GLAVAN GAŠPER</v>
      </c>
      <c r="D67" s="397"/>
      <c r="E67" s="397"/>
      <c r="F67" s="397"/>
      <c r="G67" s="397"/>
      <c r="H67" s="397"/>
      <c r="I67" s="397"/>
      <c r="J67" s="397"/>
      <c r="K67" s="397"/>
      <c r="L67" s="398"/>
      <c r="M67" s="368" t="str">
        <f>IF((A67=""),"","("&amp;UPPER(VLOOKUP(A67,[5]Prijave!$C$6:$E$81,3))&amp;")")</f>
        <v>(ŠENTJERNEJ)</v>
      </c>
      <c r="N67" s="368"/>
      <c r="O67" s="369"/>
      <c r="P67" s="61">
        <f>IF(AH78&lt;&gt;"",AH78,"")</f>
        <v>0</v>
      </c>
      <c r="Q67" s="61" t="s">
        <v>73</v>
      </c>
      <c r="R67" s="62">
        <f>IF(AJ78&lt;&gt;"",AJ78,"")</f>
        <v>3</v>
      </c>
      <c r="S67" s="66">
        <f>IF(AJ74&lt;&gt;"",AJ74,"")</f>
        <v>3</v>
      </c>
      <c r="T67" s="61" t="s">
        <v>73</v>
      </c>
      <c r="U67" s="62">
        <f>IF(AH74&lt;&gt;"",AH74,"")</f>
        <v>0</v>
      </c>
      <c r="V67" s="63"/>
      <c r="W67" s="64"/>
      <c r="X67" s="65"/>
      <c r="Y67" s="66">
        <f>IF(AJ75&lt;&gt;"",AJ75,"")</f>
        <v>3</v>
      </c>
      <c r="Z67" s="61" t="s">
        <v>73</v>
      </c>
      <c r="AA67" s="67">
        <f>IF(AH75&lt;&gt;"",AH75,"")</f>
        <v>1</v>
      </c>
      <c r="AB67" s="399">
        <f>IF(AND(P67="",S67="",Y67=""),"",SUM(P67,S67,Y67))</f>
        <v>6</v>
      </c>
      <c r="AC67" s="400" t="s">
        <v>73</v>
      </c>
      <c r="AD67" s="386">
        <f>IF(AND(R67="",U67="",AA67=""),"",SUM(R67,U67,AA67))</f>
        <v>4</v>
      </c>
      <c r="AE67" s="387">
        <f>IF(SUM(Q68,T68,Z68)&gt;0,SUM(Q68,T68,Z68),"")</f>
        <v>5</v>
      </c>
      <c r="AF67" s="388"/>
      <c r="AG67" s="389"/>
      <c r="AH67" s="390" t="str">
        <f>IF(AE67&lt;&gt;"",(RANK(AE67,AE63:AG70)&amp;"."),"")</f>
        <v>2.</v>
      </c>
      <c r="AI67" s="391"/>
      <c r="AJ67" s="392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</row>
    <row r="68" spans="1:50" ht="12" customHeight="1" x14ac:dyDescent="0.25">
      <c r="A68" s="357"/>
      <c r="B68" s="359"/>
      <c r="C68" s="363"/>
      <c r="D68" s="364"/>
      <c r="E68" s="364"/>
      <c r="F68" s="364"/>
      <c r="G68" s="364"/>
      <c r="H68" s="364"/>
      <c r="I68" s="364"/>
      <c r="J68" s="364"/>
      <c r="K68" s="364"/>
      <c r="L68" s="365"/>
      <c r="M68" s="368"/>
      <c r="N68" s="368"/>
      <c r="O68" s="369"/>
      <c r="P68" s="68"/>
      <c r="Q68" s="58">
        <f>IF((P67=3),2,IF(R67=3,1,""))</f>
        <v>1</v>
      </c>
      <c r="R68" s="59"/>
      <c r="S68" s="57"/>
      <c r="T68" s="58">
        <f>IF((S67=3),2,IF(U67=3,1,""))</f>
        <v>2</v>
      </c>
      <c r="U68" s="59"/>
      <c r="V68" s="69"/>
      <c r="W68" s="55"/>
      <c r="X68" s="56"/>
      <c r="Y68" s="57"/>
      <c r="Z68" s="58">
        <f>IF((Y67=3),2,IF(AA67=3,1,""))</f>
        <v>2</v>
      </c>
      <c r="AA68" s="60"/>
      <c r="AB68" s="371"/>
      <c r="AC68" s="373"/>
      <c r="AD68" s="375"/>
      <c r="AE68" s="379"/>
      <c r="AF68" s="380"/>
      <c r="AG68" s="381"/>
      <c r="AH68" s="393"/>
      <c r="AI68" s="394"/>
      <c r="AJ68" s="395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</row>
    <row r="69" spans="1:50" ht="12" customHeight="1" x14ac:dyDescent="0.25">
      <c r="A69" s="357">
        <v>16</v>
      </c>
      <c r="B69" s="359">
        <v>4</v>
      </c>
      <c r="C69" s="396" t="str">
        <f>IF((A69=""),"",VLOOKUP(A69,[5]Prijave!$C$6:$E$81,2))</f>
        <v>HOJNIK ANEJ</v>
      </c>
      <c r="D69" s="397"/>
      <c r="E69" s="397"/>
      <c r="F69" s="397"/>
      <c r="G69" s="397"/>
      <c r="H69" s="397"/>
      <c r="I69" s="397"/>
      <c r="J69" s="397"/>
      <c r="K69" s="397"/>
      <c r="L69" s="398"/>
      <c r="M69" s="368" t="str">
        <f>IF((A69=""),"","("&amp;UPPER(VLOOKUP(A69,[5]Prijave!$C$6:$E$81,3))&amp;")")</f>
        <v>(VES)</v>
      </c>
      <c r="N69" s="368"/>
      <c r="O69" s="369"/>
      <c r="P69" s="61">
        <f>IF(AJ73&lt;&gt;"",AJ73,"")</f>
        <v>0</v>
      </c>
      <c r="Q69" s="61" t="s">
        <v>73</v>
      </c>
      <c r="R69" s="62">
        <f>IF(AH73&lt;&gt;"",AH73,"")</f>
        <v>3</v>
      </c>
      <c r="S69" s="66">
        <f>IF(AJ77&lt;&gt;"",AJ77,"")</f>
        <v>3</v>
      </c>
      <c r="T69" s="61" t="s">
        <v>73</v>
      </c>
      <c r="U69" s="62">
        <f>IF(AH77&lt;&gt;"",AH77,"")</f>
        <v>0</v>
      </c>
      <c r="V69" s="66">
        <f>IF(AH75&lt;&gt;"",AH75,"")</f>
        <v>1</v>
      </c>
      <c r="W69" s="61" t="s">
        <v>73</v>
      </c>
      <c r="X69" s="62">
        <f>IF(AJ75&lt;&gt;"",AJ75,"")</f>
        <v>3</v>
      </c>
      <c r="Y69" s="63"/>
      <c r="Z69" s="64"/>
      <c r="AA69" s="70"/>
      <c r="AB69" s="399">
        <f>IF(AND(P69="",S69="",V69=""),"",SUM(P69,S69,V69))</f>
        <v>4</v>
      </c>
      <c r="AC69" s="400" t="s">
        <v>73</v>
      </c>
      <c r="AD69" s="386">
        <f>IF(AND(R69="",U69="",X69=""),"",SUM(R69,U69,X69))</f>
        <v>6</v>
      </c>
      <c r="AE69" s="387">
        <f>IF(SUM(Q70,T70,W70)&gt;0,SUM(Q70,T70,W70),"")</f>
        <v>4</v>
      </c>
      <c r="AF69" s="388"/>
      <c r="AG69" s="389"/>
      <c r="AH69" s="384" t="str">
        <f>IF(AE69&lt;&gt;"",(RANK(AE69,AE63:AG70)&amp;"."),"")</f>
        <v>3.</v>
      </c>
      <c r="AI69" s="384"/>
      <c r="AJ69" s="385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</row>
    <row r="70" spans="1:50" ht="13.5" customHeight="1" thickBot="1" x14ac:dyDescent="0.3">
      <c r="A70" s="357"/>
      <c r="B70" s="438"/>
      <c r="C70" s="439"/>
      <c r="D70" s="440"/>
      <c r="E70" s="440"/>
      <c r="F70" s="440"/>
      <c r="G70" s="440"/>
      <c r="H70" s="440"/>
      <c r="I70" s="440"/>
      <c r="J70" s="440"/>
      <c r="K70" s="440"/>
      <c r="L70" s="441"/>
      <c r="M70" s="442"/>
      <c r="N70" s="442"/>
      <c r="O70" s="443"/>
      <c r="P70" s="71"/>
      <c r="Q70" s="72">
        <f>IF((P69=3),2,IF(R69=3,1,""))</f>
        <v>1</v>
      </c>
      <c r="R70" s="73"/>
      <c r="S70" s="74"/>
      <c r="T70" s="72">
        <f>IF((S69=3),2,IF(U69=3,1,""))</f>
        <v>2</v>
      </c>
      <c r="U70" s="73"/>
      <c r="V70" s="74"/>
      <c r="W70" s="72">
        <f>IF((V69=3),2,IF(X69=3,1,""))</f>
        <v>1</v>
      </c>
      <c r="X70" s="73"/>
      <c r="Y70" s="75"/>
      <c r="Z70" s="76"/>
      <c r="AA70" s="77"/>
      <c r="AB70" s="444"/>
      <c r="AC70" s="445"/>
      <c r="AD70" s="446"/>
      <c r="AE70" s="447"/>
      <c r="AF70" s="448"/>
      <c r="AG70" s="449"/>
      <c r="AH70" s="450"/>
      <c r="AI70" s="450"/>
      <c r="AJ70" s="451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</row>
    <row r="71" spans="1:50" ht="6" customHeight="1" x14ac:dyDescent="0.3">
      <c r="AH71" s="42" t="s">
        <v>79</v>
      </c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</row>
    <row r="72" spans="1:50" ht="12.75" customHeight="1" x14ac:dyDescent="0.3">
      <c r="B72" s="78"/>
      <c r="C72" s="79"/>
      <c r="D72" s="80"/>
      <c r="E72" s="80"/>
      <c r="F72" s="80"/>
      <c r="G72" s="80"/>
      <c r="H72" s="80"/>
      <c r="I72" s="80"/>
      <c r="J72" s="429"/>
      <c r="K72" s="429"/>
      <c r="L72" s="429"/>
      <c r="M72" s="429"/>
      <c r="N72" s="429"/>
      <c r="O72" s="429"/>
      <c r="P72" s="429"/>
      <c r="Q72" s="429"/>
      <c r="R72" s="429"/>
      <c r="S72" s="430">
        <v>1</v>
      </c>
      <c r="T72" s="430"/>
      <c r="U72" s="430"/>
      <c r="V72" s="430">
        <v>2</v>
      </c>
      <c r="W72" s="430"/>
      <c r="X72" s="430"/>
      <c r="Y72" s="430">
        <v>3</v>
      </c>
      <c r="Z72" s="430"/>
      <c r="AA72" s="430"/>
      <c r="AB72" s="430">
        <v>4</v>
      </c>
      <c r="AC72" s="430"/>
      <c r="AD72" s="430"/>
      <c r="AE72" s="430">
        <v>5</v>
      </c>
      <c r="AF72" s="430"/>
      <c r="AG72" s="431"/>
      <c r="AH72" s="432" t="s">
        <v>80</v>
      </c>
      <c r="AI72" s="429"/>
      <c r="AJ72" s="429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</row>
    <row r="73" spans="1:50" ht="19" customHeight="1" x14ac:dyDescent="0.25">
      <c r="B73" s="435" t="s">
        <v>81</v>
      </c>
      <c r="C73" s="435"/>
      <c r="D73" s="82"/>
      <c r="E73" s="83" t="s">
        <v>82</v>
      </c>
      <c r="F73" s="433" t="str">
        <f>C63</f>
        <v>ŠIRAJ BRIN</v>
      </c>
      <c r="G73" s="433"/>
      <c r="H73" s="433"/>
      <c r="I73" s="433"/>
      <c r="J73" s="433"/>
      <c r="K73" s="433"/>
      <c r="L73" s="84" t="s">
        <v>83</v>
      </c>
      <c r="M73" s="433" t="str">
        <f>C69</f>
        <v>HOJNIK ANEJ</v>
      </c>
      <c r="N73" s="433"/>
      <c r="O73" s="433"/>
      <c r="P73" s="433"/>
      <c r="Q73" s="433"/>
      <c r="R73" s="434"/>
      <c r="S73" s="85">
        <v>11</v>
      </c>
      <c r="T73" s="86" t="s">
        <v>83</v>
      </c>
      <c r="U73" s="87">
        <v>5</v>
      </c>
      <c r="V73" s="85">
        <v>11</v>
      </c>
      <c r="W73" s="86" t="s">
        <v>83</v>
      </c>
      <c r="X73" s="87">
        <v>5</v>
      </c>
      <c r="Y73" s="85">
        <v>11</v>
      </c>
      <c r="Z73" s="86" t="s">
        <v>83</v>
      </c>
      <c r="AA73" s="87">
        <v>2</v>
      </c>
      <c r="AB73" s="85"/>
      <c r="AC73" s="86" t="s">
        <v>83</v>
      </c>
      <c r="AD73" s="87"/>
      <c r="AE73" s="85"/>
      <c r="AF73" s="86" t="s">
        <v>83</v>
      </c>
      <c r="AG73" s="87"/>
      <c r="AH73" s="88">
        <f t="shared" ref="AH73:AH78" si="39">IF(AND(AV73=0,AW73=0),"",AV73)</f>
        <v>3</v>
      </c>
      <c r="AI73" s="89" t="s">
        <v>73</v>
      </c>
      <c r="AJ73" s="90">
        <f t="shared" ref="AJ73:AJ78" si="40">IF(AND(AV73=0,AW73=0),"",AW73)</f>
        <v>0</v>
      </c>
      <c r="AL73" s="91">
        <f t="shared" ref="AL73:AL78" si="41">IF(S73&gt;U73,1,0)</f>
        <v>1</v>
      </c>
      <c r="AM73" s="91">
        <f t="shared" ref="AM73:AM78" si="42">IF(U73&gt;S73,1,0)</f>
        <v>0</v>
      </c>
      <c r="AN73" s="91">
        <f t="shared" ref="AN73:AN78" si="43">IF(V73&gt;X73,1,0)</f>
        <v>1</v>
      </c>
      <c r="AO73" s="91">
        <f t="shared" ref="AO73:AO78" si="44">IF(X73&gt;V73,1,0)</f>
        <v>0</v>
      </c>
      <c r="AP73" s="91">
        <f t="shared" ref="AP73:AP78" si="45">IF(Y73&gt;AA73,1,0)</f>
        <v>1</v>
      </c>
      <c r="AQ73" s="91">
        <f t="shared" ref="AQ73:AQ78" si="46">IF(AA73&gt;Y73,1,0)</f>
        <v>0</v>
      </c>
      <c r="AR73" s="91">
        <f t="shared" ref="AR73:AR78" si="47">IF(AB73&gt;AD73,1,0)</f>
        <v>0</v>
      </c>
      <c r="AS73" s="91">
        <f t="shared" ref="AS73:AS78" si="48">IF(AD73&gt;AB73,1,0)</f>
        <v>0</v>
      </c>
      <c r="AT73" s="91">
        <f t="shared" ref="AT73:AT78" si="49">IF(AE73&gt;AG73,1,0)</f>
        <v>0</v>
      </c>
      <c r="AU73" s="91">
        <f t="shared" ref="AU73:AU78" si="50">IF(AG73&gt;AE73,1,0)</f>
        <v>0</v>
      </c>
      <c r="AV73" s="91">
        <f t="shared" ref="AV73:AW78" si="51">AL73+AN73+AP73+AR73+AT73</f>
        <v>3</v>
      </c>
      <c r="AW73" s="91">
        <f t="shared" si="51"/>
        <v>0</v>
      </c>
      <c r="AX73" s="47"/>
    </row>
    <row r="74" spans="1:50" ht="19" customHeight="1" x14ac:dyDescent="0.25">
      <c r="B74" s="92"/>
      <c r="C74" s="93"/>
      <c r="E74" s="83" t="s">
        <v>84</v>
      </c>
      <c r="F74" s="433" t="str">
        <f>C65</f>
        <v>KOREN MIHA</v>
      </c>
      <c r="G74" s="433"/>
      <c r="H74" s="433"/>
      <c r="I74" s="433"/>
      <c r="J74" s="433"/>
      <c r="K74" s="433"/>
      <c r="L74" s="84" t="s">
        <v>83</v>
      </c>
      <c r="M74" s="433" t="str">
        <f>C67</f>
        <v>GLAVAN GAŠPER</v>
      </c>
      <c r="N74" s="433"/>
      <c r="O74" s="433"/>
      <c r="P74" s="433"/>
      <c r="Q74" s="433"/>
      <c r="R74" s="434"/>
      <c r="S74" s="85">
        <v>0</v>
      </c>
      <c r="T74" s="86" t="s">
        <v>83</v>
      </c>
      <c r="U74" s="87">
        <v>11</v>
      </c>
      <c r="V74" s="85">
        <v>0</v>
      </c>
      <c r="W74" s="86" t="s">
        <v>83</v>
      </c>
      <c r="X74" s="87">
        <v>11</v>
      </c>
      <c r="Y74" s="85">
        <v>0</v>
      </c>
      <c r="Z74" s="86" t="s">
        <v>83</v>
      </c>
      <c r="AA74" s="87">
        <v>11</v>
      </c>
      <c r="AB74" s="85"/>
      <c r="AC74" s="86" t="s">
        <v>83</v>
      </c>
      <c r="AD74" s="87"/>
      <c r="AE74" s="85"/>
      <c r="AF74" s="86" t="s">
        <v>83</v>
      </c>
      <c r="AG74" s="87"/>
      <c r="AH74" s="88">
        <f t="shared" si="39"/>
        <v>0</v>
      </c>
      <c r="AI74" s="89" t="s">
        <v>73</v>
      </c>
      <c r="AJ74" s="90">
        <f t="shared" si="40"/>
        <v>3</v>
      </c>
      <c r="AL74" s="91">
        <f t="shared" si="41"/>
        <v>0</v>
      </c>
      <c r="AM74" s="91">
        <f t="shared" si="42"/>
        <v>1</v>
      </c>
      <c r="AN74" s="91">
        <f t="shared" si="43"/>
        <v>0</v>
      </c>
      <c r="AO74" s="91">
        <f t="shared" si="44"/>
        <v>1</v>
      </c>
      <c r="AP74" s="91">
        <f t="shared" si="45"/>
        <v>0</v>
      </c>
      <c r="AQ74" s="91">
        <f t="shared" si="46"/>
        <v>1</v>
      </c>
      <c r="AR74" s="91">
        <f t="shared" si="47"/>
        <v>0</v>
      </c>
      <c r="AS74" s="91">
        <f t="shared" si="48"/>
        <v>0</v>
      </c>
      <c r="AT74" s="91">
        <f t="shared" si="49"/>
        <v>0</v>
      </c>
      <c r="AU74" s="91">
        <f t="shared" si="50"/>
        <v>0</v>
      </c>
      <c r="AV74" s="91">
        <f t="shared" si="51"/>
        <v>0</v>
      </c>
      <c r="AW74" s="91">
        <f t="shared" si="51"/>
        <v>3</v>
      </c>
      <c r="AX74" s="47"/>
    </row>
    <row r="75" spans="1:50" ht="19" customHeight="1" x14ac:dyDescent="0.25">
      <c r="B75" s="435" t="s">
        <v>85</v>
      </c>
      <c r="C75" s="435"/>
      <c r="D75" s="82"/>
      <c r="E75" s="83" t="s">
        <v>86</v>
      </c>
      <c r="F75" s="433" t="str">
        <f>C69</f>
        <v>HOJNIK ANEJ</v>
      </c>
      <c r="G75" s="433"/>
      <c r="H75" s="433"/>
      <c r="I75" s="433"/>
      <c r="J75" s="433"/>
      <c r="K75" s="433"/>
      <c r="L75" s="84" t="s">
        <v>83</v>
      </c>
      <c r="M75" s="433" t="str">
        <f>C67</f>
        <v>GLAVAN GAŠPER</v>
      </c>
      <c r="N75" s="433"/>
      <c r="O75" s="433"/>
      <c r="P75" s="433"/>
      <c r="Q75" s="433"/>
      <c r="R75" s="434"/>
      <c r="S75" s="85">
        <v>6</v>
      </c>
      <c r="T75" s="86" t="s">
        <v>83</v>
      </c>
      <c r="U75" s="87">
        <v>11</v>
      </c>
      <c r="V75" s="85">
        <v>13</v>
      </c>
      <c r="W75" s="86" t="s">
        <v>83</v>
      </c>
      <c r="X75" s="87">
        <v>11</v>
      </c>
      <c r="Y75" s="85">
        <v>3</v>
      </c>
      <c r="Z75" s="86" t="s">
        <v>83</v>
      </c>
      <c r="AA75" s="87">
        <v>11</v>
      </c>
      <c r="AB75" s="85">
        <v>9</v>
      </c>
      <c r="AC75" s="86" t="s">
        <v>83</v>
      </c>
      <c r="AD75" s="87">
        <v>11</v>
      </c>
      <c r="AE75" s="85"/>
      <c r="AF75" s="86" t="s">
        <v>83</v>
      </c>
      <c r="AG75" s="87"/>
      <c r="AH75" s="88">
        <f t="shared" si="39"/>
        <v>1</v>
      </c>
      <c r="AI75" s="89" t="s">
        <v>73</v>
      </c>
      <c r="AJ75" s="90">
        <f t="shared" si="40"/>
        <v>3</v>
      </c>
      <c r="AL75" s="91">
        <f t="shared" si="41"/>
        <v>0</v>
      </c>
      <c r="AM75" s="91">
        <f t="shared" si="42"/>
        <v>1</v>
      </c>
      <c r="AN75" s="91">
        <f t="shared" si="43"/>
        <v>1</v>
      </c>
      <c r="AO75" s="91">
        <f t="shared" si="44"/>
        <v>0</v>
      </c>
      <c r="AP75" s="91">
        <f t="shared" si="45"/>
        <v>0</v>
      </c>
      <c r="AQ75" s="91">
        <f t="shared" si="46"/>
        <v>1</v>
      </c>
      <c r="AR75" s="91">
        <f t="shared" si="47"/>
        <v>0</v>
      </c>
      <c r="AS75" s="91">
        <f t="shared" si="48"/>
        <v>1</v>
      </c>
      <c r="AT75" s="91">
        <f t="shared" si="49"/>
        <v>0</v>
      </c>
      <c r="AU75" s="91">
        <f t="shared" si="50"/>
        <v>0</v>
      </c>
      <c r="AV75" s="91">
        <f t="shared" si="51"/>
        <v>1</v>
      </c>
      <c r="AW75" s="91">
        <f t="shared" si="51"/>
        <v>3</v>
      </c>
      <c r="AX75" s="47"/>
    </row>
    <row r="76" spans="1:50" ht="19" customHeight="1" x14ac:dyDescent="0.25">
      <c r="B76" s="94"/>
      <c r="C76" s="95"/>
      <c r="D76" s="82"/>
      <c r="E76" s="83" t="s">
        <v>87</v>
      </c>
      <c r="F76" s="433" t="str">
        <f>C63</f>
        <v>ŠIRAJ BRIN</v>
      </c>
      <c r="G76" s="433"/>
      <c r="H76" s="433"/>
      <c r="I76" s="433"/>
      <c r="J76" s="433"/>
      <c r="K76" s="433"/>
      <c r="L76" s="84" t="s">
        <v>83</v>
      </c>
      <c r="M76" s="433" t="str">
        <f>C65</f>
        <v>KOREN MIHA</v>
      </c>
      <c r="N76" s="433"/>
      <c r="O76" s="433"/>
      <c r="P76" s="433"/>
      <c r="Q76" s="433"/>
      <c r="R76" s="434"/>
      <c r="S76" s="85">
        <v>11</v>
      </c>
      <c r="T76" s="86" t="s">
        <v>83</v>
      </c>
      <c r="U76" s="87">
        <v>0</v>
      </c>
      <c r="V76" s="85">
        <v>11</v>
      </c>
      <c r="W76" s="86" t="s">
        <v>83</v>
      </c>
      <c r="X76" s="87">
        <v>0</v>
      </c>
      <c r="Y76" s="85">
        <v>11</v>
      </c>
      <c r="Z76" s="86" t="s">
        <v>83</v>
      </c>
      <c r="AA76" s="87">
        <v>0</v>
      </c>
      <c r="AB76" s="85"/>
      <c r="AC76" s="86" t="s">
        <v>83</v>
      </c>
      <c r="AD76" s="87"/>
      <c r="AE76" s="85"/>
      <c r="AF76" s="86" t="s">
        <v>83</v>
      </c>
      <c r="AG76" s="87"/>
      <c r="AH76" s="88">
        <f t="shared" si="39"/>
        <v>3</v>
      </c>
      <c r="AI76" s="96" t="s">
        <v>73</v>
      </c>
      <c r="AJ76" s="90">
        <f t="shared" si="40"/>
        <v>0</v>
      </c>
      <c r="AL76" s="91">
        <f t="shared" si="41"/>
        <v>1</v>
      </c>
      <c r="AM76" s="91">
        <f t="shared" si="42"/>
        <v>0</v>
      </c>
      <c r="AN76" s="91">
        <f t="shared" si="43"/>
        <v>1</v>
      </c>
      <c r="AO76" s="91">
        <f t="shared" si="44"/>
        <v>0</v>
      </c>
      <c r="AP76" s="91">
        <f t="shared" si="45"/>
        <v>1</v>
      </c>
      <c r="AQ76" s="91">
        <f t="shared" si="46"/>
        <v>0</v>
      </c>
      <c r="AR76" s="91">
        <f t="shared" si="47"/>
        <v>0</v>
      </c>
      <c r="AS76" s="91">
        <f t="shared" si="48"/>
        <v>0</v>
      </c>
      <c r="AT76" s="91">
        <f t="shared" si="49"/>
        <v>0</v>
      </c>
      <c r="AU76" s="91">
        <f t="shared" si="50"/>
        <v>0</v>
      </c>
      <c r="AV76" s="91">
        <f t="shared" si="51"/>
        <v>3</v>
      </c>
      <c r="AW76" s="91">
        <f t="shared" si="51"/>
        <v>0</v>
      </c>
      <c r="AX76" s="47"/>
    </row>
    <row r="77" spans="1:50" ht="19" customHeight="1" x14ac:dyDescent="0.25">
      <c r="B77" s="435" t="s">
        <v>88</v>
      </c>
      <c r="C77" s="435"/>
      <c r="D77" s="82"/>
      <c r="E77" s="83" t="s">
        <v>89</v>
      </c>
      <c r="F77" s="433" t="str">
        <f>C65</f>
        <v>KOREN MIHA</v>
      </c>
      <c r="G77" s="433"/>
      <c r="H77" s="433"/>
      <c r="I77" s="433"/>
      <c r="J77" s="433"/>
      <c r="K77" s="433"/>
      <c r="L77" s="84" t="s">
        <v>83</v>
      </c>
      <c r="M77" s="433" t="str">
        <f>C69</f>
        <v>HOJNIK ANEJ</v>
      </c>
      <c r="N77" s="433"/>
      <c r="O77" s="433"/>
      <c r="P77" s="433"/>
      <c r="Q77" s="433"/>
      <c r="R77" s="434"/>
      <c r="S77" s="85">
        <v>0</v>
      </c>
      <c r="T77" s="86" t="s">
        <v>83</v>
      </c>
      <c r="U77" s="87">
        <v>11</v>
      </c>
      <c r="V77" s="85">
        <v>0</v>
      </c>
      <c r="W77" s="86" t="s">
        <v>83</v>
      </c>
      <c r="X77" s="87">
        <v>11</v>
      </c>
      <c r="Y77" s="85">
        <v>0</v>
      </c>
      <c r="Z77" s="86" t="s">
        <v>83</v>
      </c>
      <c r="AA77" s="87">
        <v>11</v>
      </c>
      <c r="AB77" s="85"/>
      <c r="AC77" s="86" t="s">
        <v>83</v>
      </c>
      <c r="AD77" s="87"/>
      <c r="AE77" s="85"/>
      <c r="AF77" s="86" t="s">
        <v>83</v>
      </c>
      <c r="AG77" s="87"/>
      <c r="AH77" s="88">
        <f t="shared" si="39"/>
        <v>0</v>
      </c>
      <c r="AI77" s="89" t="s">
        <v>73</v>
      </c>
      <c r="AJ77" s="90">
        <f t="shared" si="40"/>
        <v>3</v>
      </c>
      <c r="AL77" s="91">
        <f t="shared" si="41"/>
        <v>0</v>
      </c>
      <c r="AM77" s="91">
        <f t="shared" si="42"/>
        <v>1</v>
      </c>
      <c r="AN77" s="91">
        <f t="shared" si="43"/>
        <v>0</v>
      </c>
      <c r="AO77" s="91">
        <f t="shared" si="44"/>
        <v>1</v>
      </c>
      <c r="AP77" s="91">
        <f t="shared" si="45"/>
        <v>0</v>
      </c>
      <c r="AQ77" s="91">
        <f t="shared" si="46"/>
        <v>1</v>
      </c>
      <c r="AR77" s="91">
        <f t="shared" si="47"/>
        <v>0</v>
      </c>
      <c r="AS77" s="91">
        <f t="shared" si="48"/>
        <v>0</v>
      </c>
      <c r="AT77" s="91">
        <f t="shared" si="49"/>
        <v>0</v>
      </c>
      <c r="AU77" s="91">
        <f t="shared" si="50"/>
        <v>0</v>
      </c>
      <c r="AV77" s="91">
        <f t="shared" si="51"/>
        <v>0</v>
      </c>
      <c r="AW77" s="91">
        <f t="shared" si="51"/>
        <v>3</v>
      </c>
      <c r="AX77" s="47"/>
    </row>
    <row r="78" spans="1:50" ht="19" customHeight="1" x14ac:dyDescent="0.25">
      <c r="B78" s="94"/>
      <c r="C78" s="95"/>
      <c r="D78" s="82"/>
      <c r="E78" s="97" t="s">
        <v>90</v>
      </c>
      <c r="F78" s="436" t="str">
        <f>C67</f>
        <v>GLAVAN GAŠPER</v>
      </c>
      <c r="G78" s="436"/>
      <c r="H78" s="436"/>
      <c r="I78" s="436"/>
      <c r="J78" s="436"/>
      <c r="K78" s="436"/>
      <c r="L78" s="98" t="s">
        <v>83</v>
      </c>
      <c r="M78" s="436" t="str">
        <f>C63</f>
        <v>ŠIRAJ BRIN</v>
      </c>
      <c r="N78" s="436"/>
      <c r="O78" s="436"/>
      <c r="P78" s="436"/>
      <c r="Q78" s="436"/>
      <c r="R78" s="437"/>
      <c r="S78" s="99">
        <v>6</v>
      </c>
      <c r="T78" s="100" t="s">
        <v>83</v>
      </c>
      <c r="U78" s="101">
        <v>11</v>
      </c>
      <c r="V78" s="99">
        <v>1</v>
      </c>
      <c r="W78" s="100" t="s">
        <v>83</v>
      </c>
      <c r="X78" s="101">
        <v>11</v>
      </c>
      <c r="Y78" s="99">
        <v>2</v>
      </c>
      <c r="Z78" s="100" t="s">
        <v>83</v>
      </c>
      <c r="AA78" s="101">
        <v>11</v>
      </c>
      <c r="AB78" s="99"/>
      <c r="AC78" s="100" t="s">
        <v>83</v>
      </c>
      <c r="AD78" s="101"/>
      <c r="AE78" s="99"/>
      <c r="AF78" s="100" t="s">
        <v>83</v>
      </c>
      <c r="AG78" s="101"/>
      <c r="AH78" s="102">
        <f t="shared" si="39"/>
        <v>0</v>
      </c>
      <c r="AI78" s="103" t="s">
        <v>73</v>
      </c>
      <c r="AJ78" s="51">
        <f t="shared" si="40"/>
        <v>3</v>
      </c>
      <c r="AL78" s="91">
        <f t="shared" si="41"/>
        <v>0</v>
      </c>
      <c r="AM78" s="91">
        <f t="shared" si="42"/>
        <v>1</v>
      </c>
      <c r="AN78" s="91">
        <f t="shared" si="43"/>
        <v>0</v>
      </c>
      <c r="AO78" s="91">
        <f t="shared" si="44"/>
        <v>1</v>
      </c>
      <c r="AP78" s="91">
        <f t="shared" si="45"/>
        <v>0</v>
      </c>
      <c r="AQ78" s="91">
        <f t="shared" si="46"/>
        <v>1</v>
      </c>
      <c r="AR78" s="91">
        <f t="shared" si="47"/>
        <v>0</v>
      </c>
      <c r="AS78" s="91">
        <f t="shared" si="48"/>
        <v>0</v>
      </c>
      <c r="AT78" s="91">
        <f t="shared" si="49"/>
        <v>0</v>
      </c>
      <c r="AU78" s="91">
        <f t="shared" si="50"/>
        <v>0</v>
      </c>
      <c r="AV78" s="91">
        <f t="shared" si="51"/>
        <v>0</v>
      </c>
      <c r="AW78" s="91">
        <f t="shared" si="51"/>
        <v>3</v>
      </c>
      <c r="AX78" s="47"/>
    </row>
  </sheetData>
  <mergeCells count="274">
    <mergeCell ref="F78:K78"/>
    <mergeCell ref="M78:R78"/>
    <mergeCell ref="B75:C75"/>
    <mergeCell ref="F75:K75"/>
    <mergeCell ref="M75:R75"/>
    <mergeCell ref="F76:K76"/>
    <mergeCell ref="M76:R76"/>
    <mergeCell ref="B77:C77"/>
    <mergeCell ref="F77:K77"/>
    <mergeCell ref="M77:R77"/>
    <mergeCell ref="AH72:AJ72"/>
    <mergeCell ref="B73:C73"/>
    <mergeCell ref="F73:K73"/>
    <mergeCell ref="M73:R73"/>
    <mergeCell ref="F74:K74"/>
    <mergeCell ref="M74:R74"/>
    <mergeCell ref="AD69:AD70"/>
    <mergeCell ref="AE69:AG70"/>
    <mergeCell ref="AH69:AJ70"/>
    <mergeCell ref="J72:M72"/>
    <mergeCell ref="N72:R72"/>
    <mergeCell ref="S72:U72"/>
    <mergeCell ref="V72:X72"/>
    <mergeCell ref="Y72:AA72"/>
    <mergeCell ref="AB72:AD72"/>
    <mergeCell ref="AE72:AG72"/>
    <mergeCell ref="AH65:AJ66"/>
    <mergeCell ref="A67:A68"/>
    <mergeCell ref="B67:B68"/>
    <mergeCell ref="C67:L68"/>
    <mergeCell ref="M67:O68"/>
    <mergeCell ref="AB67:AB68"/>
    <mergeCell ref="AC67:AC68"/>
    <mergeCell ref="AD67:AD68"/>
    <mergeCell ref="AE67:AG68"/>
    <mergeCell ref="AH67:AJ68"/>
    <mergeCell ref="A65:A66"/>
    <mergeCell ref="B65:B66"/>
    <mergeCell ref="C65:L66"/>
    <mergeCell ref="M65:O66"/>
    <mergeCell ref="AB65:AB66"/>
    <mergeCell ref="AC65:AC66"/>
    <mergeCell ref="AD65:AD66"/>
    <mergeCell ref="AE65:AG66"/>
    <mergeCell ref="A69:A70"/>
    <mergeCell ref="B69:B70"/>
    <mergeCell ref="C69:L70"/>
    <mergeCell ref="M69:O70"/>
    <mergeCell ref="AB69:AB70"/>
    <mergeCell ref="AC69:AC70"/>
    <mergeCell ref="AB61:AD62"/>
    <mergeCell ref="AE61:AG62"/>
    <mergeCell ref="AH61:AJ62"/>
    <mergeCell ref="A63:A64"/>
    <mergeCell ref="B63:B64"/>
    <mergeCell ref="C63:L64"/>
    <mergeCell ref="M63:O64"/>
    <mergeCell ref="AB63:AB64"/>
    <mergeCell ref="AC63:AC64"/>
    <mergeCell ref="AD63:AD64"/>
    <mergeCell ref="B61:B62"/>
    <mergeCell ref="C61:O62"/>
    <mergeCell ref="P61:R62"/>
    <mergeCell ref="S61:U62"/>
    <mergeCell ref="V61:X62"/>
    <mergeCell ref="Y61:AA62"/>
    <mergeCell ref="AE63:AG64"/>
    <mergeCell ref="AH63:AJ64"/>
    <mergeCell ref="B58:C58"/>
    <mergeCell ref="F58:K58"/>
    <mergeCell ref="M58:R58"/>
    <mergeCell ref="F59:K59"/>
    <mergeCell ref="M59:R59"/>
    <mergeCell ref="B54:C54"/>
    <mergeCell ref="F54:K54"/>
    <mergeCell ref="M54:R54"/>
    <mergeCell ref="F55:K55"/>
    <mergeCell ref="M55:R55"/>
    <mergeCell ref="B56:C56"/>
    <mergeCell ref="F56:K56"/>
    <mergeCell ref="M56:R56"/>
    <mergeCell ref="J53:M53"/>
    <mergeCell ref="N53:R53"/>
    <mergeCell ref="S53:U53"/>
    <mergeCell ref="V53:X53"/>
    <mergeCell ref="Y53:AA53"/>
    <mergeCell ref="AB53:AD53"/>
    <mergeCell ref="AE53:AG53"/>
    <mergeCell ref="AH53:AJ53"/>
    <mergeCell ref="F57:K57"/>
    <mergeCell ref="M57:R57"/>
    <mergeCell ref="A50:A51"/>
    <mergeCell ref="B50:B51"/>
    <mergeCell ref="C50:L51"/>
    <mergeCell ref="M50:O51"/>
    <mergeCell ref="AB50:AB51"/>
    <mergeCell ref="AC50:AC51"/>
    <mergeCell ref="AD50:AD51"/>
    <mergeCell ref="AE50:AG51"/>
    <mergeCell ref="AH50:AJ51"/>
    <mergeCell ref="A48:A49"/>
    <mergeCell ref="B48:B49"/>
    <mergeCell ref="C48:L49"/>
    <mergeCell ref="M48:O49"/>
    <mergeCell ref="AB48:AB49"/>
    <mergeCell ref="AC48:AC49"/>
    <mergeCell ref="AD48:AD49"/>
    <mergeCell ref="AE48:AG49"/>
    <mergeCell ref="AH48:AJ49"/>
    <mergeCell ref="A46:A47"/>
    <mergeCell ref="B46:B47"/>
    <mergeCell ref="C46:L47"/>
    <mergeCell ref="M46:O47"/>
    <mergeCell ref="AB46:AB47"/>
    <mergeCell ref="AC46:AC47"/>
    <mergeCell ref="AD46:AD47"/>
    <mergeCell ref="AE46:AG47"/>
    <mergeCell ref="AH46:AJ47"/>
    <mergeCell ref="V42:X43"/>
    <mergeCell ref="Y42:AA43"/>
    <mergeCell ref="AB42:AD43"/>
    <mergeCell ref="AE42:AG43"/>
    <mergeCell ref="AH42:AJ43"/>
    <mergeCell ref="A44:A45"/>
    <mergeCell ref="B44:B45"/>
    <mergeCell ref="C44:L45"/>
    <mergeCell ref="M44:O45"/>
    <mergeCell ref="AB44:AB45"/>
    <mergeCell ref="AC44:AC45"/>
    <mergeCell ref="AD44:AD45"/>
    <mergeCell ref="AE44:AG45"/>
    <mergeCell ref="AH44:AJ45"/>
    <mergeCell ref="F40:K40"/>
    <mergeCell ref="M40:R40"/>
    <mergeCell ref="B42:B43"/>
    <mergeCell ref="C42:O43"/>
    <mergeCell ref="P42:R43"/>
    <mergeCell ref="S42:U43"/>
    <mergeCell ref="B37:C37"/>
    <mergeCell ref="F37:K37"/>
    <mergeCell ref="M37:R37"/>
    <mergeCell ref="F38:K38"/>
    <mergeCell ref="M38:R38"/>
    <mergeCell ref="B39:C39"/>
    <mergeCell ref="F39:K39"/>
    <mergeCell ref="M39:R39"/>
    <mergeCell ref="AH34:AJ34"/>
    <mergeCell ref="B35:C35"/>
    <mergeCell ref="F35:K35"/>
    <mergeCell ref="M35:R35"/>
    <mergeCell ref="F36:K36"/>
    <mergeCell ref="M36:R36"/>
    <mergeCell ref="AD31:AD32"/>
    <mergeCell ref="AE31:AG32"/>
    <mergeCell ref="AH31:AJ32"/>
    <mergeCell ref="J34:M34"/>
    <mergeCell ref="N34:R34"/>
    <mergeCell ref="S34:U34"/>
    <mergeCell ref="V34:X34"/>
    <mergeCell ref="Y34:AA34"/>
    <mergeCell ref="AB34:AD34"/>
    <mergeCell ref="AE34:AG34"/>
    <mergeCell ref="AH27:AJ28"/>
    <mergeCell ref="A29:A30"/>
    <mergeCell ref="B29:B30"/>
    <mergeCell ref="C29:L30"/>
    <mergeCell ref="M29:O30"/>
    <mergeCell ref="AB29:AB30"/>
    <mergeCell ref="AC29:AC30"/>
    <mergeCell ref="AD29:AD30"/>
    <mergeCell ref="AE29:AG30"/>
    <mergeCell ref="AH29:AJ30"/>
    <mergeCell ref="A27:A28"/>
    <mergeCell ref="B27:B28"/>
    <mergeCell ref="C27:L28"/>
    <mergeCell ref="M27:O28"/>
    <mergeCell ref="AB27:AB28"/>
    <mergeCell ref="AC27:AC28"/>
    <mergeCell ref="AD27:AD28"/>
    <mergeCell ref="AE27:AG28"/>
    <mergeCell ref="A31:A32"/>
    <mergeCell ref="B31:B32"/>
    <mergeCell ref="C31:L32"/>
    <mergeCell ref="M31:O32"/>
    <mergeCell ref="AB31:AB32"/>
    <mergeCell ref="AC31:AC32"/>
    <mergeCell ref="AB23:AD24"/>
    <mergeCell ref="AE23:AG24"/>
    <mergeCell ref="AH23:AJ24"/>
    <mergeCell ref="A25:A26"/>
    <mergeCell ref="B25:B26"/>
    <mergeCell ref="C25:L26"/>
    <mergeCell ref="M25:O26"/>
    <mergeCell ref="AB25:AB26"/>
    <mergeCell ref="AC25:AC26"/>
    <mergeCell ref="AD25:AD26"/>
    <mergeCell ref="B23:B24"/>
    <mergeCell ref="C23:O24"/>
    <mergeCell ref="P23:R24"/>
    <mergeCell ref="S23:U24"/>
    <mergeCell ref="V23:X24"/>
    <mergeCell ref="Y23:AA24"/>
    <mergeCell ref="AE25:AG26"/>
    <mergeCell ref="AH25:AJ26"/>
    <mergeCell ref="B20:C20"/>
    <mergeCell ref="F20:K20"/>
    <mergeCell ref="M20:R20"/>
    <mergeCell ref="F21:K21"/>
    <mergeCell ref="M21:R21"/>
    <mergeCell ref="B16:C16"/>
    <mergeCell ref="F16:K16"/>
    <mergeCell ref="M16:R16"/>
    <mergeCell ref="F17:K17"/>
    <mergeCell ref="M17:R17"/>
    <mergeCell ref="B18:C18"/>
    <mergeCell ref="F18:K18"/>
    <mergeCell ref="M18:R18"/>
    <mergeCell ref="J15:M15"/>
    <mergeCell ref="N15:R15"/>
    <mergeCell ref="S15:U15"/>
    <mergeCell ref="V15:X15"/>
    <mergeCell ref="Y15:AA15"/>
    <mergeCell ref="AB15:AD15"/>
    <mergeCell ref="AE15:AG15"/>
    <mergeCell ref="AH15:AJ15"/>
    <mergeCell ref="F19:K19"/>
    <mergeCell ref="M19:R19"/>
    <mergeCell ref="A12:A13"/>
    <mergeCell ref="B12:B13"/>
    <mergeCell ref="C12:L13"/>
    <mergeCell ref="M12:O13"/>
    <mergeCell ref="AB12:AB13"/>
    <mergeCell ref="AC12:AC13"/>
    <mergeCell ref="AD12:AD13"/>
    <mergeCell ref="AE12:AG13"/>
    <mergeCell ref="AH12:AJ13"/>
    <mergeCell ref="AD8:AD9"/>
    <mergeCell ref="AE8:AG9"/>
    <mergeCell ref="AH8:AJ9"/>
    <mergeCell ref="A10:A11"/>
    <mergeCell ref="B10:B11"/>
    <mergeCell ref="C10:L11"/>
    <mergeCell ref="M10:O11"/>
    <mergeCell ref="AB10:AB11"/>
    <mergeCell ref="AC10:AC11"/>
    <mergeCell ref="AD10:AD11"/>
    <mergeCell ref="A8:A9"/>
    <mergeCell ref="B8:B9"/>
    <mergeCell ref="C8:L9"/>
    <mergeCell ref="M8:O9"/>
    <mergeCell ref="AB8:AB9"/>
    <mergeCell ref="AC8:AC9"/>
    <mergeCell ref="AE10:AG11"/>
    <mergeCell ref="AH10:AJ11"/>
    <mergeCell ref="A6:A7"/>
    <mergeCell ref="B6:B7"/>
    <mergeCell ref="C6:L7"/>
    <mergeCell ref="M6:O7"/>
    <mergeCell ref="AB6:AB7"/>
    <mergeCell ref="AC6:AC7"/>
    <mergeCell ref="AD6:AD7"/>
    <mergeCell ref="AE6:AG7"/>
    <mergeCell ref="AH6:AJ7"/>
    <mergeCell ref="B1:AJ1"/>
    <mergeCell ref="B2:AJ2"/>
    <mergeCell ref="B4:B5"/>
    <mergeCell ref="C4:O5"/>
    <mergeCell ref="P4:R5"/>
    <mergeCell ref="S4:U5"/>
    <mergeCell ref="V4:X5"/>
    <mergeCell ref="Y4:AA5"/>
    <mergeCell ref="AB4:AD5"/>
    <mergeCell ref="AE4:AG5"/>
    <mergeCell ref="AH4:AJ5"/>
  </mergeCells>
  <dataValidations count="1">
    <dataValidation type="list" allowBlank="1" showInputMessage="1" showErrorMessage="1" sqref="AH60 AJ60 AJ22 AJ41 AH41 AH22" xr:uid="{C880A78E-ED96-47DF-8561-4772F0A4164F}">
      <formula1>"0,1,2,3"</formula1>
    </dataValidation>
  </dataValidations>
  <printOptions horizontalCentered="1"/>
  <pageMargins left="0.39370078740157483" right="0.35433070866141736" top="0.19685039370078741" bottom="0.19685039370078741" header="0" footer="0"/>
  <pageSetup paperSize="9" orientation="portrait" horizontalDpi="300" verticalDpi="300" r:id="rId1"/>
  <headerFooter alignWithMargins="0"/>
  <rowBreaks count="1" manualBreakCount="1">
    <brk id="5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6BF8-2B04-4DB3-9C61-BF54A078341E}">
  <sheetPr>
    <tabColor rgb="FF92D050"/>
    <pageSetUpPr fitToPage="1"/>
  </sheetPr>
  <dimension ref="A1:AB19"/>
  <sheetViews>
    <sheetView workbookViewId="0">
      <selection activeCell="J16" sqref="J16"/>
    </sheetView>
  </sheetViews>
  <sheetFormatPr defaultColWidth="8.81640625" defaultRowHeight="11.5" x14ac:dyDescent="0.25"/>
  <cols>
    <col min="1" max="1" width="9.1796875" style="42" customWidth="1"/>
    <col min="2" max="2" width="4.7265625" style="113" customWidth="1"/>
    <col min="3" max="3" width="3" style="42" customWidth="1"/>
    <col min="4" max="4" width="15.7265625" style="118" customWidth="1"/>
    <col min="5" max="5" width="4.7265625" style="135" customWidth="1"/>
    <col min="6" max="6" width="15.7265625" style="118" customWidth="1"/>
    <col min="7" max="7" width="4.7265625" style="119" customWidth="1"/>
    <col min="8" max="8" width="15.7265625" style="120" customWidth="1"/>
    <col min="9" max="9" width="4.7265625" style="119" customWidth="1"/>
    <col min="10" max="10" width="15.7265625" style="118" customWidth="1"/>
    <col min="11" max="11" width="4.7265625" style="119" customWidth="1"/>
    <col min="12" max="16384" width="8.81640625" style="42"/>
  </cols>
  <sheetData>
    <row r="1" spans="1:28" ht="12.75" customHeight="1" x14ac:dyDescent="0.25">
      <c r="A1" s="112" t="s">
        <v>11</v>
      </c>
      <c r="C1" s="323" t="str">
        <f>[5]Prijave!A1</f>
        <v>NAZIV TEKMOVANJA</v>
      </c>
      <c r="D1" s="324"/>
      <c r="E1" s="324"/>
      <c r="F1" s="324"/>
      <c r="G1" s="324"/>
      <c r="H1" s="324"/>
      <c r="I1" s="324"/>
      <c r="J1" s="324"/>
      <c r="K1" s="325"/>
      <c r="L1" s="82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5"/>
    </row>
    <row r="2" spans="1:28" ht="13.5" customHeight="1" thickBot="1" x14ac:dyDescent="0.3">
      <c r="A2" s="42">
        <v>8</v>
      </c>
      <c r="C2" s="452" t="str">
        <f>[5]Prijave!D3 &amp; " - Finalna skupina "</f>
        <v xml:space="preserve">U19 DEČKI - Finalna skupina </v>
      </c>
      <c r="D2" s="453"/>
      <c r="E2" s="453"/>
      <c r="F2" s="453"/>
      <c r="G2" s="453"/>
      <c r="H2" s="453"/>
      <c r="I2" s="453"/>
      <c r="J2" s="453"/>
      <c r="K2" s="454"/>
    </row>
    <row r="4" spans="1:28" ht="12.75" customHeight="1" x14ac:dyDescent="0.25">
      <c r="A4" s="113" t="s">
        <v>91</v>
      </c>
      <c r="B4" s="455">
        <v>1</v>
      </c>
      <c r="C4" s="456">
        <v>1</v>
      </c>
      <c r="D4" s="116" t="str">
        <f>IF((B4=""),"",VLOOKUP(B4,[5]Prijave!$C$6:$E$81,2))</f>
        <v>KAZIĆ EDO</v>
      </c>
      <c r="E4" s="117"/>
      <c r="K4" s="121"/>
    </row>
    <row r="5" spans="1:28" ht="12.75" customHeight="1" x14ac:dyDescent="0.3">
      <c r="A5" s="42" t="s">
        <v>92</v>
      </c>
      <c r="B5" s="455"/>
      <c r="C5" s="456"/>
      <c r="D5" s="123" t="s">
        <v>93</v>
      </c>
      <c r="E5" s="124" t="str">
        <f>IF((B4=""),"","("&amp;UPPER(VLOOKUP(B4,[5]Prijave!$C$6:$E$81,3))&amp;")")</f>
        <v>(JES)</v>
      </c>
      <c r="F5" s="125" t="str">
        <f>IF((E6=""),"",VLOOKUP(E6,[5]Prijave!$C$6:$E$81,2))</f>
        <v>KAZIĆ EDO</v>
      </c>
      <c r="G5" s="126"/>
      <c r="K5" s="121"/>
    </row>
    <row r="6" spans="1:28" ht="12.75" customHeight="1" x14ac:dyDescent="0.25">
      <c r="A6" s="42" t="s">
        <v>98</v>
      </c>
      <c r="B6" s="455">
        <v>9</v>
      </c>
      <c r="C6" s="456">
        <v>2</v>
      </c>
      <c r="D6" s="116" t="str">
        <f>IF((B6=""),"",VLOOKUP(B6,[5]Prijave!$C$6:$E$81,2))</f>
        <v>SIMONČIČ ŽAN</v>
      </c>
      <c r="E6" s="127">
        <v>1</v>
      </c>
      <c r="F6" s="128" t="s">
        <v>271</v>
      </c>
      <c r="G6" s="129" t="str">
        <f>IF((E6=""),"","("&amp;UPPER(VLOOKUP(E6,[5]Prijave!$C$6:$E$81,3))&amp;")")</f>
        <v>(JES)</v>
      </c>
      <c r="K6" s="121"/>
    </row>
    <row r="7" spans="1:28" ht="13.5" customHeight="1" x14ac:dyDescent="0.3">
      <c r="B7" s="455"/>
      <c r="C7" s="456"/>
      <c r="D7" s="123"/>
      <c r="E7" s="130" t="str">
        <f>IF((B6=""),"","("&amp;UPPER(VLOOKUP(B6,[5]Prijave!$C$6:$E$81,3))&amp;")")</f>
        <v>(ŠD SU)</v>
      </c>
      <c r="G7" s="131"/>
      <c r="H7" s="125" t="str">
        <f>IF((G8=""),"",VLOOKUP(G8,[5]Prijave!$C$6:$E$81,2))</f>
        <v>KAZIĆ EDO</v>
      </c>
      <c r="I7" s="126"/>
      <c r="K7" s="121"/>
    </row>
    <row r="8" spans="1:28" x14ac:dyDescent="0.25">
      <c r="A8" s="42" t="s">
        <v>26</v>
      </c>
      <c r="B8" s="455">
        <v>7</v>
      </c>
      <c r="C8" s="456">
        <v>3</v>
      </c>
      <c r="D8" s="116" t="str">
        <f>IF((B8=""),"",VLOOKUP(B8,[5]Prijave!$C$6:$E$81,2))</f>
        <v>BREGAR ANŽE</v>
      </c>
      <c r="E8" s="117"/>
      <c r="G8" s="132">
        <v>1</v>
      </c>
      <c r="H8" s="128" t="s">
        <v>271</v>
      </c>
      <c r="I8" s="129" t="str">
        <f>IF((G8=""),"","("&amp;UPPER(VLOOKUP(G8,[5]Prijave!$C$6:$E$81,3))&amp;")")</f>
        <v>(JES)</v>
      </c>
    </row>
    <row r="9" spans="1:28" x14ac:dyDescent="0.25">
      <c r="B9" s="455"/>
      <c r="C9" s="456"/>
      <c r="E9" s="124" t="str">
        <f>IF((B8=""),"","("&amp;UPPER(VLOOKUP(B8,[5]Prijave!$C$6:$E$81,3))&amp;")")</f>
        <v>(ŠENTJERNEJ)</v>
      </c>
      <c r="F9" s="125" t="str">
        <f>IF((E10=""),"",VLOOKUP(E10,[5]Prijave!$C$6:$E$81,2))</f>
        <v>ŠIRAJ BRIN</v>
      </c>
      <c r="G9" s="133"/>
      <c r="I9" s="131"/>
    </row>
    <row r="10" spans="1:28" x14ac:dyDescent="0.25">
      <c r="A10" s="42" t="s">
        <v>100</v>
      </c>
      <c r="B10" s="455">
        <v>13</v>
      </c>
      <c r="C10" s="456">
        <v>4</v>
      </c>
      <c r="D10" s="116" t="str">
        <f>IF((B10=""),"",VLOOKUP(B10,[5]Prijave!$C$6:$E$81,2))</f>
        <v>ŠIRAJ BRIN</v>
      </c>
      <c r="E10" s="132">
        <v>13</v>
      </c>
      <c r="F10" s="134" t="s">
        <v>271</v>
      </c>
      <c r="G10" s="135" t="str">
        <f>IF((E10=""),"","("&amp;UPPER(VLOOKUP(E10,[5]Prijave!$C$6:$E$81,3))&amp;")")</f>
        <v>(LOG)</v>
      </c>
      <c r="I10" s="131"/>
    </row>
    <row r="11" spans="1:28" ht="12" x14ac:dyDescent="0.3">
      <c r="B11" s="455"/>
      <c r="C11" s="456"/>
      <c r="D11" s="123" t="s">
        <v>101</v>
      </c>
      <c r="E11" s="130" t="str">
        <f>IF((B10=""),"","("&amp;UPPER(VLOOKUP(B10,[5]Prijave!$C$6:$E$81,3))&amp;")")</f>
        <v>(LOG)</v>
      </c>
      <c r="I11" s="131"/>
      <c r="J11" s="125" t="str">
        <f>IF((I12=""),"",VLOOKUP(I12,[5]Prijave!$C$6:$E$81,2))</f>
        <v>KAZIĆ EDO</v>
      </c>
      <c r="K11" s="126"/>
    </row>
    <row r="12" spans="1:28" x14ac:dyDescent="0.25">
      <c r="A12" s="42" t="s">
        <v>102</v>
      </c>
      <c r="B12" s="455">
        <v>11</v>
      </c>
      <c r="C12" s="456">
        <v>5</v>
      </c>
      <c r="D12" s="116" t="str">
        <f>IF((B12=""),"",VLOOKUP(B12,[5]Prijave!$C$6:$E$81,2))</f>
        <v>JARC TILEN</v>
      </c>
      <c r="E12" s="117"/>
      <c r="I12" s="132">
        <v>1</v>
      </c>
      <c r="J12" s="128" t="s">
        <v>271</v>
      </c>
      <c r="K12" s="136" t="str">
        <f>IF((I12=""),"","("&amp;UPPER(VLOOKUP(I12,[5]Prijave!$C$6:$E$81,3))&amp;")")</f>
        <v>(JES)</v>
      </c>
    </row>
    <row r="13" spans="1:28" ht="12" x14ac:dyDescent="0.3">
      <c r="B13" s="455"/>
      <c r="C13" s="456"/>
      <c r="D13" s="123" t="s">
        <v>101</v>
      </c>
      <c r="E13" s="124" t="str">
        <f>IF((B12=""),"","("&amp;UPPER(VLOOKUP(B12,[5]Prijave!$C$6:$E$81,3))&amp;")")</f>
        <v>(VES)</v>
      </c>
      <c r="F13" s="125" t="str">
        <f>IF((E14=""),"",VLOOKUP(E14,[5]Prijave!$C$6:$E$81,2))</f>
        <v>JARC TILEN</v>
      </c>
      <c r="G13" s="126"/>
      <c r="I13" s="131"/>
    </row>
    <row r="14" spans="1:28" x14ac:dyDescent="0.25">
      <c r="A14" s="42" t="s">
        <v>107</v>
      </c>
      <c r="B14" s="455">
        <v>2</v>
      </c>
      <c r="C14" s="456">
        <v>6</v>
      </c>
      <c r="D14" s="116" t="str">
        <f>IF((B14=""),"",VLOOKUP(B14,[5]Prijave!$C$6:$E$81,2))</f>
        <v>FRANKO TRISTAN</v>
      </c>
      <c r="E14" s="127">
        <v>11</v>
      </c>
      <c r="F14" s="128" t="s">
        <v>279</v>
      </c>
      <c r="G14" s="129" t="str">
        <f>IF((E14=""),"","("&amp;UPPER(VLOOKUP(E14,[5]Prijave!$C$6:$E$81,3))&amp;")")</f>
        <v>(VES)</v>
      </c>
      <c r="I14" s="131"/>
    </row>
    <row r="15" spans="1:28" ht="12" x14ac:dyDescent="0.3">
      <c r="B15" s="455"/>
      <c r="C15" s="456"/>
      <c r="D15" s="123"/>
      <c r="E15" s="130" t="str">
        <f>IF((B14=""),"","("&amp;UPPER(VLOOKUP(B14,[5]Prijave!$C$6:$E$81,3))&amp;")")</f>
        <v>(LOG)</v>
      </c>
      <c r="G15" s="131"/>
      <c r="H15" s="125" t="str">
        <f>IF((G16=""),"",VLOOKUP(G16,[5]Prijave!$C$6:$E$81,2))</f>
        <v>PETROVČIČ TJAŠ</v>
      </c>
      <c r="I15" s="133"/>
    </row>
    <row r="16" spans="1:28" x14ac:dyDescent="0.25">
      <c r="A16" s="42" t="s">
        <v>104</v>
      </c>
      <c r="B16" s="455">
        <v>15</v>
      </c>
      <c r="C16" s="456">
        <v>7</v>
      </c>
      <c r="D16" s="116" t="str">
        <f>IF((B16=""),"",VLOOKUP(B16,[5]Prijave!$C$6:$E$81,2))</f>
        <v>GLAVAN GAŠPER</v>
      </c>
      <c r="E16" s="117"/>
      <c r="G16" s="132">
        <v>5</v>
      </c>
      <c r="H16" s="134" t="s">
        <v>280</v>
      </c>
      <c r="I16" s="135" t="str">
        <f>IF((G16=""),"","("&amp;UPPER(VLOOKUP(G16,[5]Prijave!$C$6:$E$81,3))&amp;")")</f>
        <v>(LOG)</v>
      </c>
    </row>
    <row r="17" spans="1:7" x14ac:dyDescent="0.25">
      <c r="B17" s="455"/>
      <c r="C17" s="456"/>
      <c r="E17" s="124" t="str">
        <f>IF((B16=""),"","("&amp;UPPER(VLOOKUP(B16,[5]Prijave!$C$6:$E$81,3))&amp;")")</f>
        <v>(ŠENTJERNEJ)</v>
      </c>
      <c r="F17" s="125" t="str">
        <f>IF((E18=""),"",VLOOKUP(E18,[5]Prijave!$C$6:$E$81,2))</f>
        <v>PETROVČIČ TJAŠ</v>
      </c>
      <c r="G17" s="133"/>
    </row>
    <row r="18" spans="1:7" x14ac:dyDescent="0.25">
      <c r="A18" s="42" t="s">
        <v>109</v>
      </c>
      <c r="B18" s="455">
        <v>5</v>
      </c>
      <c r="C18" s="456">
        <v>8</v>
      </c>
      <c r="D18" s="116" t="str">
        <f>IF((B18=""),"",VLOOKUP(B18,[5]Prijave!$C$6:$E$81,2))</f>
        <v>PETROVČIČ TJAŠ</v>
      </c>
      <c r="E18" s="132">
        <v>5</v>
      </c>
      <c r="F18" s="134" t="s">
        <v>271</v>
      </c>
      <c r="G18" s="135" t="str">
        <f>IF((E18=""),"","("&amp;UPPER(VLOOKUP(E18,[5]Prijave!$C$6:$E$81,3))&amp;")")</f>
        <v>(LOG)</v>
      </c>
    </row>
    <row r="19" spans="1:7" ht="12" x14ac:dyDescent="0.3">
      <c r="B19" s="455"/>
      <c r="C19" s="456"/>
      <c r="D19" s="123" t="s">
        <v>110</v>
      </c>
      <c r="E19" s="130" t="str">
        <f>IF((B18=""),"","("&amp;UPPER(VLOOKUP(B18,[5]Prijave!$C$6:$E$81,3))&amp;")")</f>
        <v>(LOG)</v>
      </c>
    </row>
  </sheetData>
  <mergeCells count="18">
    <mergeCell ref="B14:B15"/>
    <mergeCell ref="C14:C15"/>
    <mergeCell ref="B16:B17"/>
    <mergeCell ref="C16:C17"/>
    <mergeCell ref="B18:B19"/>
    <mergeCell ref="C18:C19"/>
    <mergeCell ref="B8:B9"/>
    <mergeCell ref="C8:C9"/>
    <mergeCell ref="B10:B11"/>
    <mergeCell ref="C10:C11"/>
    <mergeCell ref="B12:B13"/>
    <mergeCell ref="C12:C13"/>
    <mergeCell ref="C1:K1"/>
    <mergeCell ref="C2:K2"/>
    <mergeCell ref="B4:B5"/>
    <mergeCell ref="C4:C5"/>
    <mergeCell ref="B6:B7"/>
    <mergeCell ref="C6:C7"/>
  </mergeCells>
  <printOptions horizontalCentered="1"/>
  <pageMargins left="0.15748031496062992" right="0.15748031496062992" top="0.47244094488188981" bottom="0.51181102362204722" header="0.11811023622047245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55D25-8EA2-463C-8FD0-A8E5F78CD470}">
  <sheetPr>
    <tabColor rgb="FFFF0000"/>
  </sheetPr>
  <dimension ref="B2:P8"/>
  <sheetViews>
    <sheetView workbookViewId="0">
      <selection activeCell="F8" sqref="F8"/>
    </sheetView>
  </sheetViews>
  <sheetFormatPr defaultRowHeight="14.5" x14ac:dyDescent="0.35"/>
  <cols>
    <col min="3" max="3" width="21.54296875" customWidth="1"/>
    <col min="4" max="4" width="7.7265625" customWidth="1"/>
    <col min="14" max="16" width="0" hidden="1" customWidth="1"/>
  </cols>
  <sheetData>
    <row r="2" spans="2:16" ht="15" thickBot="1" x14ac:dyDescent="0.4"/>
    <row r="3" spans="2:16" ht="15" thickBot="1" x14ac:dyDescent="0.4">
      <c r="B3" s="156">
        <f>IF(COUNTA(C4:C8)=COUNT(K4:K8),1,0)</f>
        <v>1</v>
      </c>
      <c r="C3" s="157" t="s">
        <v>202</v>
      </c>
      <c r="D3" s="158" t="s">
        <v>20</v>
      </c>
      <c r="E3" s="159" t="s">
        <v>93</v>
      </c>
      <c r="F3" s="160" t="s">
        <v>110</v>
      </c>
      <c r="G3" s="160" t="s">
        <v>203</v>
      </c>
      <c r="H3" s="160" t="s">
        <v>204</v>
      </c>
      <c r="I3" s="160" t="s">
        <v>205</v>
      </c>
      <c r="J3" s="160" t="s">
        <v>77</v>
      </c>
      <c r="K3" s="161" t="s">
        <v>78</v>
      </c>
    </row>
    <row r="4" spans="2:16" ht="15" thickTop="1" x14ac:dyDescent="0.35">
      <c r="B4" s="162" t="s">
        <v>93</v>
      </c>
      <c r="C4" s="163" t="s">
        <v>206</v>
      </c>
      <c r="D4" s="164" t="s">
        <v>31</v>
      </c>
      <c r="E4" s="165"/>
      <c r="F4" s="166" t="s">
        <v>276</v>
      </c>
      <c r="G4" s="167" t="str">
        <f>RIGHT(E6,1) &amp; "/" &amp; LEFT(E6,1)</f>
        <v>3/0</v>
      </c>
      <c r="H4" s="168" t="s">
        <v>270</v>
      </c>
      <c r="I4" s="169" t="str">
        <f>RIGHT(E8,1)&amp; "/" &amp; LEFT(E8,1)</f>
        <v>3/0</v>
      </c>
      <c r="J4" s="170">
        <f>IF(LEFT(F4,1)="3",1,0)+ IF(LEFT(G4,1)="3",1,0) + IF(LEFT(H4,1)="3",1,0)+IF(LEFT(I4,1)="3",1,0)</f>
        <v>3</v>
      </c>
      <c r="K4" s="171">
        <f>RANK(J4,J$4:J$8)</f>
        <v>2</v>
      </c>
      <c r="N4" t="str">
        <f>CONCATENATE("A",K4)</f>
        <v>A2</v>
      </c>
      <c r="O4">
        <f>K4</f>
        <v>2</v>
      </c>
      <c r="P4" t="str">
        <f>C4 &amp; "(" &amp; D4 &amp; ")"</f>
        <v>ŽNIDARŠIČ LARA(LOG)</v>
      </c>
    </row>
    <row r="5" spans="2:16" x14ac:dyDescent="0.35">
      <c r="B5" s="172" t="s">
        <v>110</v>
      </c>
      <c r="C5" s="163" t="s">
        <v>207</v>
      </c>
      <c r="D5" s="164" t="s">
        <v>31</v>
      </c>
      <c r="E5" s="173" t="str">
        <f>RIGHT(F4,1) &amp; "/" &amp; LEFT(F4,1)</f>
        <v>3/2</v>
      </c>
      <c r="F5" s="165"/>
      <c r="G5" s="174" t="s">
        <v>270</v>
      </c>
      <c r="H5" s="175" t="str">
        <f>RIGHT(F7,1)&amp; "/" &amp; LEFT(F7,1)</f>
        <v>3/1</v>
      </c>
      <c r="I5" s="176" t="s">
        <v>274</v>
      </c>
      <c r="J5" s="177">
        <f>IF(LEFT(E5,1)="3",1,0)+ IF(LEFT(G5,1)="3",1,0) + IF(LEFT(H5,1)="3",1,0)+IF(LEFT(I5,1)="3",1,0)</f>
        <v>4</v>
      </c>
      <c r="K5" s="171">
        <f>RANK(J5,J$4:J$8)</f>
        <v>1</v>
      </c>
      <c r="N5" t="str">
        <f>CONCATENATE("A",K5)</f>
        <v>A1</v>
      </c>
      <c r="O5">
        <f>K5</f>
        <v>1</v>
      </c>
      <c r="P5" t="str">
        <f>C5 &amp; "(" &amp; D5 &amp; ")"</f>
        <v>LIVNJAK ALEKSANDRA(LOG)</v>
      </c>
    </row>
    <row r="6" spans="2:16" x14ac:dyDescent="0.35">
      <c r="B6" s="172" t="s">
        <v>203</v>
      </c>
      <c r="C6" s="163" t="s">
        <v>208</v>
      </c>
      <c r="D6" s="164" t="s">
        <v>26</v>
      </c>
      <c r="E6" s="178" t="s">
        <v>277</v>
      </c>
      <c r="F6" s="179" t="str">
        <f>RIGHT(G5,1) &amp; "/" &amp; LEFT(G5,1)</f>
        <v>0/3</v>
      </c>
      <c r="G6" s="180"/>
      <c r="H6" s="166" t="s">
        <v>275</v>
      </c>
      <c r="I6" s="181" t="str">
        <f>RIGHT(G8,1)&amp;"/"&amp;(LEFT(G8,1))</f>
        <v>0/3</v>
      </c>
      <c r="J6" s="177">
        <f>IF(LEFT(F6,1)="3",1,0)+ IF(LEFT(E6,1)="3",1,0) + IF(LEFT(H6,1)="3",1,0)+IF(LEFT(I6,1)="3",1,0)</f>
        <v>0</v>
      </c>
      <c r="K6" s="171">
        <f>RANK(J6,J$4:J$8)</f>
        <v>5</v>
      </c>
      <c r="N6" t="str">
        <f>CONCATENATE("A",K6)</f>
        <v>A5</v>
      </c>
      <c r="O6">
        <f>K6</f>
        <v>5</v>
      </c>
      <c r="P6" t="str">
        <f>C6 &amp; "(" &amp; D6 &amp; ")"</f>
        <v>OVSENIK ERŽEN TAJA(B2)</v>
      </c>
    </row>
    <row r="7" spans="2:16" x14ac:dyDescent="0.35">
      <c r="B7" s="172" t="s">
        <v>204</v>
      </c>
      <c r="C7" s="163" t="s">
        <v>209</v>
      </c>
      <c r="D7" s="164" t="s">
        <v>48</v>
      </c>
      <c r="E7" s="182" t="str">
        <f>RIGHT(H4,1) &amp; "/" &amp; LEFT(H4,1)</f>
        <v>0/3</v>
      </c>
      <c r="F7" s="176" t="s">
        <v>275</v>
      </c>
      <c r="G7" s="169" t="str">
        <f>RIGHT(H6,1) &amp; "/" &amp; LEFT(H6,1)</f>
        <v>3/1</v>
      </c>
      <c r="H7" s="165"/>
      <c r="I7" s="183" t="s">
        <v>275</v>
      </c>
      <c r="J7" s="184">
        <f>IF(LEFT(F7,1)="3",1,0)+ IF(LEFT(G7,1)="3",1,0) + IF(LEFT(E7,1)="3",1,0)+IF(LEFT(I7,1)="3",1,0)</f>
        <v>1</v>
      </c>
      <c r="K7" s="171">
        <f>RANK(J7,J$4:J$8)</f>
        <v>4</v>
      </c>
      <c r="N7" t="str">
        <f>CONCATENATE("A",K7)</f>
        <v>A4</v>
      </c>
      <c r="O7">
        <f>K7</f>
        <v>4</v>
      </c>
      <c r="P7" t="str">
        <f>C7 &amp; "(" &amp; D7 &amp; ")"</f>
        <v>ORAŽEM LUČKA(MEN)</v>
      </c>
    </row>
    <row r="8" spans="2:16" ht="15" thickBot="1" x14ac:dyDescent="0.4">
      <c r="B8" s="185" t="s">
        <v>205</v>
      </c>
      <c r="C8" s="186" t="s">
        <v>210</v>
      </c>
      <c r="D8" s="187" t="s">
        <v>31</v>
      </c>
      <c r="E8" s="188" t="s">
        <v>277</v>
      </c>
      <c r="F8" s="189" t="str">
        <f>RIGHT(I5,1) &amp; "/" &amp; LEFT(I5,1)</f>
        <v>1/3</v>
      </c>
      <c r="G8" s="190" t="s">
        <v>270</v>
      </c>
      <c r="H8" s="191" t="str">
        <f>RIGHT(I7,1) &amp; "/" &amp; LEFT(I7,1)</f>
        <v>3/1</v>
      </c>
      <c r="I8" s="192"/>
      <c r="J8" s="193">
        <f>IF(LEFT(F8,1)="3",1,0)+ IF(LEFT(G8,1)="3",1,0) + IF(LEFT(H8,1)="3",1,0)+IF(LEFT(E8,1)="3",1,0)</f>
        <v>2</v>
      </c>
      <c r="K8" s="194">
        <f>RANK(J8,J$4:J$8)</f>
        <v>3</v>
      </c>
      <c r="N8" t="str">
        <f>CONCATENATE("A",K8)</f>
        <v>A3</v>
      </c>
      <c r="O8">
        <f>K8</f>
        <v>3</v>
      </c>
      <c r="P8" t="str">
        <f>C8 &amp; "(" &amp; D8 &amp; ")"</f>
        <v>STOJAKOVIČ PIA(LOG)</v>
      </c>
    </row>
  </sheetData>
  <conditionalFormatting sqref="B3">
    <cfRule type="cellIs" dxfId="47" priority="1" operator="equal">
      <formula>1</formula>
    </cfRule>
    <cfRule type="cellIs" dxfId="46" priority="2" operator="equal">
      <formula>0</formula>
    </cfRule>
    <cfRule type="cellIs" dxfId="45" priority="3" stopIfTrue="1" operator="equal">
      <formula>1</formula>
    </cfRule>
    <cfRule type="cellIs" dxfId="44" priority="4" stopIfTrue="1" operator="equal">
      <formula>0</formula>
    </cfRule>
    <cfRule type="cellIs" dxfId="43" priority="7" operator="equal">
      <formula>1</formula>
    </cfRule>
    <cfRule type="cellIs" dxfId="42" priority="8" operator="equal">
      <formula>0</formula>
    </cfRule>
    <cfRule type="cellIs" dxfId="41" priority="9" stopIfTrue="1" operator="equal">
      <formula>1</formula>
    </cfRule>
    <cfRule type="cellIs" dxfId="40" priority="10" stopIfTrue="1" operator="equal">
      <formula>0</formula>
    </cfRule>
    <cfRule type="cellIs" dxfId="39" priority="11" operator="equal">
      <formula>1</formula>
    </cfRule>
    <cfRule type="cellIs" dxfId="38" priority="12" operator="equal">
      <formula>0</formula>
    </cfRule>
    <cfRule type="cellIs" dxfId="37" priority="13" stopIfTrue="1" operator="equal">
      <formula>1</formula>
    </cfRule>
    <cfRule type="cellIs" dxfId="36" priority="14" stopIfTrue="1" operator="equal">
      <formula>0</formula>
    </cfRule>
  </conditionalFormatting>
  <conditionalFormatting sqref="C3:D8">
    <cfRule type="containsErrors" dxfId="35" priority="15">
      <formula>ISERROR(C3)</formula>
    </cfRule>
  </conditionalFormatting>
  <conditionalFormatting sqref="E3:I8">
    <cfRule type="cellIs" dxfId="34" priority="6" stopIfTrue="1" operator="equal">
      <formula>"/"</formula>
    </cfRule>
  </conditionalFormatting>
  <conditionalFormatting sqref="J3:J8">
    <cfRule type="cellIs" dxfId="33" priority="5" stopIfTrue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1B5D-6292-4CF8-99A2-92D7D4DE7FEF}">
  <sheetPr>
    <tabColor theme="4"/>
  </sheetPr>
  <dimension ref="B1:L7"/>
  <sheetViews>
    <sheetView workbookViewId="0">
      <selection activeCell="L5" sqref="L5"/>
    </sheetView>
  </sheetViews>
  <sheetFormatPr defaultRowHeight="14.5" x14ac:dyDescent="0.35"/>
  <cols>
    <col min="2" max="2" width="6.7265625" customWidth="1"/>
    <col min="3" max="3" width="19.7265625" customWidth="1"/>
  </cols>
  <sheetData>
    <row r="1" spans="2:12" x14ac:dyDescent="0.35">
      <c r="C1" s="195" t="s">
        <v>211</v>
      </c>
    </row>
    <row r="2" spans="2:12" ht="15" thickBot="1" x14ac:dyDescent="0.4"/>
    <row r="3" spans="2:12" ht="15" thickBot="1" x14ac:dyDescent="0.4">
      <c r="B3" s="156">
        <f>IF(COUNTA(C4:C7)=COUNT(L4:L7),1,0)</f>
        <v>1</v>
      </c>
      <c r="C3" s="157" t="s">
        <v>202</v>
      </c>
      <c r="D3" s="158" t="s">
        <v>20</v>
      </c>
      <c r="E3" s="159" t="s">
        <v>93</v>
      </c>
      <c r="F3" s="160" t="s">
        <v>110</v>
      </c>
      <c r="G3" s="160" t="s">
        <v>203</v>
      </c>
      <c r="H3" s="160" t="s">
        <v>204</v>
      </c>
      <c r="I3" s="196" t="s">
        <v>212</v>
      </c>
      <c r="J3" s="196"/>
      <c r="K3" s="160" t="s">
        <v>77</v>
      </c>
      <c r="L3" s="161" t="s">
        <v>78</v>
      </c>
    </row>
    <row r="4" spans="2:12" ht="15" thickTop="1" x14ac:dyDescent="0.35">
      <c r="B4" s="162" t="s">
        <v>93</v>
      </c>
      <c r="C4" s="197" t="s">
        <v>213</v>
      </c>
      <c r="D4" s="198" t="s">
        <v>31</v>
      </c>
      <c r="E4" s="199"/>
      <c r="F4" s="166" t="s">
        <v>277</v>
      </c>
      <c r="G4" s="200" t="str">
        <f>RIGHT(E6,1) &amp; "/" &amp; LEFT(E6,1)</f>
        <v>3/0</v>
      </c>
      <c r="H4" s="201" t="s">
        <v>270</v>
      </c>
      <c r="I4" s="202"/>
      <c r="J4" s="202"/>
      <c r="K4" s="202">
        <f>IF(LEFT(F4,1)="3",1,0) + IF(LEFT(G4,1)="3",1,0)+IF(LEFT(H4,1)="3",1,0)</f>
        <v>2</v>
      </c>
      <c r="L4" s="171">
        <f>RANK(K4,K$4:K$7)</f>
        <v>2</v>
      </c>
    </row>
    <row r="5" spans="2:12" x14ac:dyDescent="0.35">
      <c r="B5" s="203" t="s">
        <v>110</v>
      </c>
      <c r="C5" s="197" t="s">
        <v>214</v>
      </c>
      <c r="D5" s="198" t="s">
        <v>28</v>
      </c>
      <c r="E5" s="200" t="str">
        <f>RIGHT(F4,1) &amp; "/" &amp; LEFT(F4,1)</f>
        <v>3/0</v>
      </c>
      <c r="F5" s="199"/>
      <c r="G5" s="204" t="s">
        <v>270</v>
      </c>
      <c r="H5" s="176" t="s">
        <v>270</v>
      </c>
      <c r="I5" s="205"/>
      <c r="J5" s="205"/>
      <c r="K5" s="206">
        <f>IF(LEFT(E5,1)="3",1,0) + IF(LEFT(G5,1)="3",1,0)+IF(LEFT(H5,1)="3",1,0)</f>
        <v>3</v>
      </c>
      <c r="L5" s="207">
        <f t="shared" ref="L5:L7" si="0">RANK(K5,K$4:K$7)</f>
        <v>1</v>
      </c>
    </row>
    <row r="6" spans="2:12" ht="15" thickBot="1" x14ac:dyDescent="0.4">
      <c r="B6" s="172" t="s">
        <v>203</v>
      </c>
      <c r="C6" s="197" t="s">
        <v>215</v>
      </c>
      <c r="D6" s="198" t="s">
        <v>216</v>
      </c>
      <c r="E6" s="168" t="s">
        <v>277</v>
      </c>
      <c r="F6" s="208" t="str">
        <f>RIGHT(G5,1) &amp; "/" &amp; LEFT(G5,1)</f>
        <v>0/3</v>
      </c>
      <c r="G6" s="199"/>
      <c r="H6" s="209" t="str">
        <f>RIGHT(G7,1) &amp; "/" &amp; LEFT(G7,1)</f>
        <v>3/0</v>
      </c>
      <c r="I6" s="205"/>
      <c r="J6" s="205"/>
      <c r="K6" s="206">
        <f>IF(LEFT(E6,1)="3",1,0) + IF(LEFT(F6,1)="3",1,0)+IF(LEFT(H6,1)="3",1,0)</f>
        <v>1</v>
      </c>
      <c r="L6" s="207">
        <f t="shared" si="0"/>
        <v>3</v>
      </c>
    </row>
    <row r="7" spans="2:12" ht="15" thickBot="1" x14ac:dyDescent="0.4">
      <c r="B7" s="210" t="s">
        <v>204</v>
      </c>
      <c r="C7" s="211" t="s">
        <v>217</v>
      </c>
      <c r="D7" s="212" t="s">
        <v>216</v>
      </c>
      <c r="E7" s="213" t="str">
        <f>RIGHT(H4,1) &amp; "/" &amp; LEFT(H4,1)</f>
        <v>0/3</v>
      </c>
      <c r="F7" s="214" t="str">
        <f>RIGHT(H5,1) &amp; "/" &amp; LEFT(H5,1)</f>
        <v>0/3</v>
      </c>
      <c r="G7" s="215" t="s">
        <v>277</v>
      </c>
      <c r="H7" s="216" t="s">
        <v>277</v>
      </c>
      <c r="I7" s="217"/>
      <c r="J7" s="217"/>
      <c r="K7" s="218">
        <f>IF(LEFT(E7,1)="3",1,0) + IF(LEFT(F7,1)="3",1,0)+IF(LEFT(G7,1)="3",1,0)</f>
        <v>0</v>
      </c>
      <c r="L7" s="219">
        <f t="shared" si="0"/>
        <v>4</v>
      </c>
    </row>
  </sheetData>
  <conditionalFormatting sqref="B3">
    <cfRule type="cellIs" dxfId="32" priority="4" operator="equal">
      <formula>1</formula>
    </cfRule>
    <cfRule type="cellIs" dxfId="31" priority="5" operator="equal">
      <formula>0</formula>
    </cfRule>
    <cfRule type="cellIs" dxfId="30" priority="6" stopIfTrue="1" operator="equal">
      <formula>1</formula>
    </cfRule>
    <cfRule type="cellIs" dxfId="29" priority="7" stopIfTrue="1" operator="equal">
      <formula>0</formula>
    </cfRule>
  </conditionalFormatting>
  <conditionalFormatting sqref="C3:D7">
    <cfRule type="containsErrors" dxfId="28" priority="3">
      <formula>ISERROR(C3)</formula>
    </cfRule>
  </conditionalFormatting>
  <conditionalFormatting sqref="E3:H7">
    <cfRule type="cellIs" dxfId="27" priority="2" stopIfTrue="1" operator="equal">
      <formula>"/"</formula>
    </cfRule>
  </conditionalFormatting>
  <conditionalFormatting sqref="K3:K7">
    <cfRule type="cellIs" dxfId="26" priority="1" stopIfTrue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287E-1260-4814-9AFD-CFF23D02FF0D}">
  <sheetPr>
    <tabColor rgb="FFC00000"/>
  </sheetPr>
  <dimension ref="A1:O81"/>
  <sheetViews>
    <sheetView workbookViewId="0">
      <selection activeCell="D9" sqref="D9"/>
    </sheetView>
  </sheetViews>
  <sheetFormatPr defaultColWidth="10" defaultRowHeight="12.5" x14ac:dyDescent="0.25"/>
  <cols>
    <col min="1" max="1" width="6.7265625" style="6" customWidth="1"/>
    <col min="2" max="2" width="7.26953125" style="4" customWidth="1"/>
    <col min="3" max="3" width="7.7265625" style="5" bestFit="1" customWidth="1"/>
    <col min="4" max="4" width="24.1796875" style="7" customWidth="1"/>
    <col min="5" max="5" width="10.1796875" style="40" customWidth="1"/>
    <col min="6" max="6" width="7.453125" style="7" bestFit="1" customWidth="1"/>
    <col min="7" max="7" width="26.54296875" style="6" customWidth="1"/>
    <col min="8" max="8" width="7.54296875" style="7" bestFit="1" customWidth="1"/>
    <col min="9" max="9" width="18.81640625" style="33" bestFit="1" customWidth="1"/>
    <col min="10" max="15" width="10" style="33"/>
    <col min="16" max="16384" width="10" style="1"/>
  </cols>
  <sheetData>
    <row r="1" spans="1:15" ht="18.5" thickBot="1" x14ac:dyDescent="0.45">
      <c r="A1" s="319" t="s">
        <v>0</v>
      </c>
      <c r="B1" s="320"/>
      <c r="C1" s="320"/>
      <c r="D1" s="320"/>
      <c r="E1" s="320"/>
      <c r="F1" s="320"/>
      <c r="G1" s="321"/>
      <c r="H1" s="1"/>
      <c r="I1" s="2" t="s">
        <v>1</v>
      </c>
      <c r="J1" s="3" t="s">
        <v>2</v>
      </c>
      <c r="K1" s="2" t="s">
        <v>3</v>
      </c>
      <c r="L1" s="2" t="s">
        <v>4</v>
      </c>
      <c r="M1" s="2" t="s">
        <v>5</v>
      </c>
      <c r="N1" s="2"/>
      <c r="O1" s="2"/>
    </row>
    <row r="2" spans="1:15" ht="13.5" thickBot="1" x14ac:dyDescent="0.35">
      <c r="A2" s="1"/>
      <c r="D2" s="6"/>
      <c r="E2" s="7"/>
      <c r="F2" s="8"/>
      <c r="G2" s="7"/>
      <c r="H2" s="1"/>
      <c r="I2" s="9"/>
      <c r="J2" s="10"/>
      <c r="K2" s="10"/>
      <c r="L2" s="10"/>
      <c r="M2" s="10"/>
      <c r="N2" s="10"/>
      <c r="O2" s="10"/>
    </row>
    <row r="3" spans="1:15" ht="16" thickBot="1" x14ac:dyDescent="0.4">
      <c r="B3" s="11" t="s">
        <v>6</v>
      </c>
      <c r="C3" s="12"/>
      <c r="D3" s="220" t="s">
        <v>218</v>
      </c>
      <c r="E3" s="14"/>
      <c r="F3" s="14"/>
      <c r="G3" s="6" t="s">
        <v>8</v>
      </c>
      <c r="H3" s="1"/>
      <c r="I3" s="15" t="s">
        <v>9</v>
      </c>
      <c r="J3" s="3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s="14" customFormat="1" ht="13.5" thickBot="1" x14ac:dyDescent="0.35">
      <c r="B4" s="16"/>
      <c r="C4" s="17"/>
      <c r="I4" s="18"/>
      <c r="J4" s="10"/>
      <c r="K4" s="10"/>
      <c r="L4" s="10"/>
      <c r="M4" s="10"/>
      <c r="N4" s="10"/>
      <c r="O4" s="10"/>
    </row>
    <row r="5" spans="1:15" s="14" customFormat="1" ht="13" x14ac:dyDescent="0.3">
      <c r="A5" s="221" t="s">
        <v>16</v>
      </c>
      <c r="B5" s="222" t="s">
        <v>17</v>
      </c>
      <c r="C5" s="222" t="s">
        <v>18</v>
      </c>
      <c r="D5" s="222" t="s">
        <v>19</v>
      </c>
      <c r="E5" s="222" t="s">
        <v>20</v>
      </c>
      <c r="F5" s="223" t="s">
        <v>21</v>
      </c>
      <c r="G5" s="222" t="s">
        <v>22</v>
      </c>
      <c r="I5" s="2"/>
      <c r="J5" s="22" t="s">
        <v>23</v>
      </c>
      <c r="K5" s="15" t="s">
        <v>3</v>
      </c>
      <c r="L5" s="15" t="s">
        <v>4</v>
      </c>
      <c r="M5" s="15" t="s">
        <v>24</v>
      </c>
      <c r="N5" s="2"/>
      <c r="O5" s="2"/>
    </row>
    <row r="6" spans="1:15" s="14" customFormat="1" ht="14.25" customHeight="1" x14ac:dyDescent="0.35">
      <c r="A6" s="224"/>
      <c r="B6" s="225"/>
      <c r="C6" s="226">
        <v>1</v>
      </c>
      <c r="D6" s="227" t="s">
        <v>219</v>
      </c>
      <c r="E6" s="227" t="s">
        <v>28</v>
      </c>
      <c r="F6" s="228"/>
      <c r="G6" s="227"/>
      <c r="I6" s="29"/>
      <c r="J6" s="30"/>
      <c r="K6" s="30"/>
      <c r="L6" s="30"/>
      <c r="M6" s="30"/>
      <c r="N6" s="29"/>
      <c r="O6" s="29"/>
    </row>
    <row r="7" spans="1:15" s="14" customFormat="1" ht="14.25" customHeight="1" x14ac:dyDescent="0.35">
      <c r="A7" s="224"/>
      <c r="B7" s="225"/>
      <c r="C7" s="226">
        <v>2</v>
      </c>
      <c r="D7" s="227" t="s">
        <v>220</v>
      </c>
      <c r="E7" s="229" t="s">
        <v>221</v>
      </c>
      <c r="F7" s="228"/>
      <c r="G7" s="227"/>
      <c r="I7" s="2"/>
      <c r="J7" s="3" t="s">
        <v>29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</row>
    <row r="8" spans="1:15" s="14" customFormat="1" ht="14.25" customHeight="1" x14ac:dyDescent="0.35">
      <c r="A8" s="224"/>
      <c r="B8" s="225"/>
      <c r="C8" s="226">
        <v>3</v>
      </c>
      <c r="D8" s="227" t="s">
        <v>222</v>
      </c>
      <c r="E8" s="229" t="s">
        <v>221</v>
      </c>
      <c r="F8" s="228"/>
      <c r="G8" s="227"/>
      <c r="I8" s="29"/>
      <c r="J8" s="10"/>
      <c r="K8" s="10"/>
      <c r="L8" s="10"/>
      <c r="M8" s="10"/>
      <c r="N8" s="10"/>
      <c r="O8" s="10"/>
    </row>
    <row r="9" spans="1:15" s="14" customFormat="1" ht="14.25" customHeight="1" x14ac:dyDescent="0.35">
      <c r="A9" s="224"/>
      <c r="B9" s="225"/>
      <c r="C9" s="226">
        <v>4</v>
      </c>
      <c r="D9" s="227" t="s">
        <v>223</v>
      </c>
      <c r="E9" s="229" t="s">
        <v>58</v>
      </c>
      <c r="F9" s="228"/>
      <c r="G9" s="227"/>
      <c r="I9" s="322" t="s">
        <v>34</v>
      </c>
      <c r="J9" s="322"/>
      <c r="K9" s="322"/>
      <c r="L9" s="322"/>
      <c r="M9" s="322"/>
      <c r="N9" s="322"/>
      <c r="O9" s="322"/>
    </row>
    <row r="10" spans="1:15" s="14" customFormat="1" ht="14.25" customHeight="1" x14ac:dyDescent="0.35">
      <c r="A10" s="224"/>
      <c r="B10" s="225"/>
      <c r="C10" s="226">
        <v>5</v>
      </c>
      <c r="D10" s="227" t="s">
        <v>224</v>
      </c>
      <c r="E10" s="229" t="s">
        <v>58</v>
      </c>
      <c r="F10" s="228"/>
      <c r="G10" s="227"/>
      <c r="I10" s="31"/>
      <c r="J10" s="31"/>
      <c r="K10" s="31"/>
      <c r="L10" s="31"/>
      <c r="M10" s="31"/>
      <c r="N10" s="31"/>
      <c r="O10" s="31"/>
    </row>
    <row r="11" spans="1:15" s="14" customFormat="1" ht="14.25" customHeight="1" x14ac:dyDescent="0.35">
      <c r="A11" s="224"/>
      <c r="B11" s="225"/>
      <c r="C11" s="226">
        <v>6</v>
      </c>
      <c r="D11" s="227" t="s">
        <v>225</v>
      </c>
      <c r="E11" s="229" t="s">
        <v>44</v>
      </c>
      <c r="F11" s="228"/>
      <c r="G11" s="227"/>
      <c r="I11" s="31"/>
      <c r="J11" s="31"/>
      <c r="K11" s="31"/>
      <c r="L11" s="31"/>
      <c r="M11" s="31"/>
      <c r="N11" s="31"/>
      <c r="O11" s="31"/>
    </row>
    <row r="12" spans="1:15" s="14" customFormat="1" ht="14.25" customHeight="1" x14ac:dyDescent="0.35">
      <c r="A12" s="224"/>
      <c r="B12" s="225"/>
      <c r="C12" s="226">
        <v>7</v>
      </c>
      <c r="D12" s="227" t="s">
        <v>226</v>
      </c>
      <c r="E12" s="227" t="s">
        <v>44</v>
      </c>
      <c r="F12" s="228"/>
      <c r="G12" s="227"/>
      <c r="I12" s="31"/>
      <c r="J12" s="31"/>
      <c r="K12" s="31"/>
      <c r="L12" s="31"/>
      <c r="M12" s="31"/>
      <c r="N12" s="31"/>
      <c r="O12" s="31"/>
    </row>
    <row r="13" spans="1:15" s="14" customFormat="1" ht="14.25" customHeight="1" x14ac:dyDescent="0.35">
      <c r="A13" s="224"/>
      <c r="B13" s="225"/>
      <c r="C13" s="226">
        <v>8</v>
      </c>
      <c r="D13" s="227" t="s">
        <v>227</v>
      </c>
      <c r="E13" s="227" t="s">
        <v>44</v>
      </c>
      <c r="F13" s="228"/>
      <c r="G13" s="227"/>
      <c r="I13" s="31"/>
      <c r="J13" s="31"/>
      <c r="K13" s="31"/>
      <c r="L13" s="31"/>
      <c r="M13" s="31"/>
      <c r="N13" s="31"/>
      <c r="O13" s="31"/>
    </row>
    <row r="14" spans="1:15" s="14" customFormat="1" ht="14.25" customHeight="1" x14ac:dyDescent="0.35">
      <c r="A14" s="224"/>
      <c r="B14" s="225"/>
      <c r="C14" s="226">
        <v>9</v>
      </c>
      <c r="D14" s="227" t="s">
        <v>228</v>
      </c>
      <c r="E14" s="227" t="s">
        <v>52</v>
      </c>
      <c r="F14" s="228"/>
      <c r="G14" s="227"/>
      <c r="I14" s="31"/>
      <c r="J14" s="31"/>
      <c r="K14" s="31"/>
      <c r="L14" s="31"/>
      <c r="M14" s="31"/>
      <c r="N14" s="31"/>
      <c r="O14" s="31"/>
    </row>
    <row r="15" spans="1:15" s="14" customFormat="1" ht="14.25" customHeight="1" x14ac:dyDescent="0.35">
      <c r="A15" s="224"/>
      <c r="B15" s="225"/>
      <c r="C15" s="226">
        <v>10</v>
      </c>
      <c r="D15" s="227" t="s">
        <v>229</v>
      </c>
      <c r="E15" s="227" t="s">
        <v>56</v>
      </c>
      <c r="F15" s="228"/>
      <c r="G15" s="227"/>
      <c r="I15" s="31"/>
      <c r="J15" s="31"/>
      <c r="K15" s="31"/>
      <c r="L15" s="31"/>
      <c r="M15" s="31"/>
      <c r="N15" s="31"/>
      <c r="O15" s="31"/>
    </row>
    <row r="16" spans="1:15" s="14" customFormat="1" ht="14.25" customHeight="1" x14ac:dyDescent="0.35">
      <c r="A16" s="224"/>
      <c r="B16" s="225"/>
      <c r="C16" s="226"/>
      <c r="D16" s="229"/>
      <c r="E16" s="229"/>
      <c r="F16" s="228"/>
      <c r="G16" s="227"/>
      <c r="I16" s="31"/>
      <c r="J16" s="31"/>
      <c r="K16" s="31"/>
      <c r="L16" s="31"/>
      <c r="M16" s="31"/>
      <c r="N16" s="31"/>
      <c r="O16" s="31"/>
    </row>
    <row r="17" spans="1:15" s="14" customFormat="1" ht="14.25" customHeight="1" x14ac:dyDescent="0.35">
      <c r="A17" s="224"/>
      <c r="B17" s="225"/>
      <c r="C17" s="226"/>
      <c r="D17" s="229"/>
      <c r="E17" s="229"/>
      <c r="F17" s="228"/>
      <c r="G17" s="227"/>
      <c r="I17" s="31"/>
      <c r="J17" s="31"/>
      <c r="K17" s="31"/>
      <c r="L17" s="31"/>
      <c r="M17" s="31"/>
      <c r="N17" s="31"/>
      <c r="O17" s="31"/>
    </row>
    <row r="18" spans="1:15" s="14" customFormat="1" ht="14.25" customHeight="1" x14ac:dyDescent="0.35">
      <c r="A18" s="224"/>
      <c r="B18" s="225"/>
      <c r="C18" s="226"/>
      <c r="D18" s="229"/>
      <c r="E18" s="229"/>
      <c r="F18" s="228"/>
      <c r="G18" s="227"/>
      <c r="I18" s="31"/>
      <c r="J18" s="31"/>
      <c r="K18" s="31"/>
      <c r="L18" s="31"/>
      <c r="M18" s="31"/>
      <c r="N18" s="31"/>
      <c r="O18" s="31"/>
    </row>
    <row r="19" spans="1:15" s="14" customFormat="1" ht="14.25" customHeight="1" x14ac:dyDescent="0.35">
      <c r="A19" s="224"/>
      <c r="B19" s="225"/>
      <c r="C19" s="226"/>
      <c r="D19" s="229"/>
      <c r="E19" s="229"/>
      <c r="F19" s="228"/>
      <c r="G19" s="227"/>
      <c r="I19" s="31"/>
      <c r="J19" s="31"/>
      <c r="K19" s="31"/>
      <c r="L19" s="31"/>
      <c r="M19" s="31"/>
      <c r="N19" s="31"/>
      <c r="O19" s="31"/>
    </row>
    <row r="20" spans="1:15" s="14" customFormat="1" ht="14.25" customHeight="1" x14ac:dyDescent="0.35">
      <c r="A20" s="224"/>
      <c r="B20" s="225"/>
      <c r="C20" s="226"/>
      <c r="D20" s="229"/>
      <c r="E20" s="229"/>
      <c r="F20" s="228"/>
      <c r="G20" s="227"/>
      <c r="I20" s="31"/>
      <c r="J20" s="31"/>
      <c r="K20" s="31"/>
      <c r="L20" s="31"/>
      <c r="M20" s="31"/>
      <c r="N20" s="31"/>
      <c r="O20" s="31"/>
    </row>
    <row r="21" spans="1:15" s="14" customFormat="1" ht="14.25" customHeight="1" x14ac:dyDescent="0.35">
      <c r="A21" s="224"/>
      <c r="B21" s="225"/>
      <c r="C21" s="226"/>
      <c r="D21" s="229"/>
      <c r="E21" s="229"/>
      <c r="F21" s="228"/>
      <c r="G21" s="227"/>
      <c r="I21" s="31"/>
      <c r="J21" s="31"/>
      <c r="K21" s="31"/>
      <c r="L21" s="31"/>
      <c r="M21" s="31"/>
      <c r="N21" s="31"/>
      <c r="O21" s="31"/>
    </row>
    <row r="22" spans="1:15" s="14" customFormat="1" ht="14.25" customHeight="1" x14ac:dyDescent="0.35">
      <c r="A22" s="224"/>
      <c r="B22" s="225"/>
      <c r="C22" s="226"/>
      <c r="D22" s="229"/>
      <c r="E22" s="229"/>
      <c r="F22" s="228"/>
      <c r="G22" s="227"/>
      <c r="I22" s="31"/>
      <c r="J22" s="31"/>
      <c r="K22" s="31"/>
      <c r="L22" s="31"/>
      <c r="M22" s="31"/>
      <c r="N22" s="31"/>
      <c r="O22" s="31"/>
    </row>
    <row r="23" spans="1:15" s="14" customFormat="1" ht="14.25" customHeight="1" x14ac:dyDescent="0.35">
      <c r="A23" s="224"/>
      <c r="B23" s="225"/>
      <c r="C23" s="226"/>
      <c r="D23" s="229"/>
      <c r="E23" s="229"/>
      <c r="F23" s="228"/>
      <c r="G23" s="227"/>
      <c r="I23" s="31"/>
      <c r="J23" s="31"/>
      <c r="K23" s="31"/>
      <c r="L23" s="31"/>
      <c r="M23" s="31"/>
      <c r="N23" s="31"/>
      <c r="O23" s="31"/>
    </row>
    <row r="24" spans="1:15" s="14" customFormat="1" ht="14.25" customHeight="1" x14ac:dyDescent="0.35">
      <c r="A24" s="224"/>
      <c r="B24" s="225"/>
      <c r="C24" s="226"/>
      <c r="D24" s="229"/>
      <c r="E24" s="229"/>
      <c r="F24" s="228"/>
      <c r="G24" s="227"/>
      <c r="I24" s="31"/>
      <c r="J24" s="31"/>
      <c r="K24" s="31"/>
      <c r="L24" s="31"/>
      <c r="M24" s="31"/>
      <c r="N24" s="31"/>
      <c r="O24" s="31"/>
    </row>
    <row r="25" spans="1:15" s="14" customFormat="1" ht="14.25" customHeight="1" x14ac:dyDescent="0.35">
      <c r="A25" s="224"/>
      <c r="B25" s="225"/>
      <c r="C25" s="226"/>
      <c r="D25" s="229"/>
      <c r="E25" s="229"/>
      <c r="F25" s="228"/>
      <c r="G25" s="227"/>
      <c r="I25" s="31"/>
      <c r="J25" s="31"/>
      <c r="K25" s="31"/>
      <c r="L25" s="31"/>
      <c r="M25" s="31"/>
      <c r="N25" s="31"/>
      <c r="O25" s="31"/>
    </row>
    <row r="26" spans="1:15" s="14" customFormat="1" ht="14.25" customHeight="1" x14ac:dyDescent="0.35">
      <c r="A26" s="224"/>
      <c r="B26" s="225"/>
      <c r="C26" s="226"/>
      <c r="D26" s="229"/>
      <c r="E26" s="229"/>
      <c r="F26" s="228"/>
      <c r="G26" s="227"/>
      <c r="I26" s="31"/>
      <c r="J26" s="31"/>
      <c r="K26" s="31"/>
      <c r="L26" s="31"/>
      <c r="M26" s="31"/>
      <c r="N26" s="31"/>
      <c r="O26" s="31"/>
    </row>
    <row r="27" spans="1:15" s="14" customFormat="1" ht="14.25" customHeight="1" x14ac:dyDescent="0.35">
      <c r="A27" s="224"/>
      <c r="B27" s="225"/>
      <c r="C27" s="226"/>
      <c r="D27" s="229"/>
      <c r="E27" s="229"/>
      <c r="F27" s="228"/>
      <c r="G27" s="227"/>
      <c r="I27" s="31"/>
      <c r="J27" s="31"/>
      <c r="K27" s="31"/>
      <c r="L27" s="31"/>
      <c r="M27" s="31"/>
      <c r="N27" s="31"/>
      <c r="O27" s="31"/>
    </row>
    <row r="28" spans="1:15" s="14" customFormat="1" ht="14.25" customHeight="1" x14ac:dyDescent="0.35">
      <c r="A28" s="224"/>
      <c r="B28" s="225"/>
      <c r="C28" s="226"/>
      <c r="D28" s="229"/>
      <c r="E28" s="229"/>
      <c r="F28" s="228"/>
      <c r="G28" s="227"/>
      <c r="I28" s="31"/>
      <c r="J28" s="31"/>
      <c r="K28" s="31"/>
      <c r="L28" s="31"/>
      <c r="M28" s="31"/>
      <c r="N28" s="31"/>
      <c r="O28" s="31"/>
    </row>
    <row r="29" spans="1:15" s="14" customFormat="1" ht="14.25" customHeight="1" x14ac:dyDescent="0.35">
      <c r="A29" s="224"/>
      <c r="B29" s="225"/>
      <c r="C29" s="226"/>
      <c r="D29" s="229"/>
      <c r="E29" s="229"/>
      <c r="F29" s="228"/>
      <c r="G29" s="227"/>
      <c r="I29" s="31"/>
      <c r="J29" s="31"/>
      <c r="K29" s="31"/>
      <c r="L29" s="31"/>
      <c r="M29" s="31"/>
      <c r="N29" s="31"/>
      <c r="O29" s="31"/>
    </row>
    <row r="30" spans="1:15" s="14" customFormat="1" ht="14.25" customHeight="1" x14ac:dyDescent="0.35">
      <c r="A30" s="224"/>
      <c r="B30" s="225"/>
      <c r="C30" s="226"/>
      <c r="D30" s="229"/>
      <c r="E30" s="229"/>
      <c r="F30" s="228"/>
      <c r="G30" s="227"/>
      <c r="I30" s="31"/>
      <c r="J30" s="31"/>
      <c r="K30" s="31"/>
      <c r="L30" s="31"/>
      <c r="M30" s="31"/>
      <c r="N30" s="31"/>
      <c r="O30" s="31"/>
    </row>
    <row r="31" spans="1:15" s="14" customFormat="1" ht="14.25" customHeight="1" x14ac:dyDescent="0.35">
      <c r="A31" s="224"/>
      <c r="B31" s="225"/>
      <c r="C31" s="226"/>
      <c r="D31" s="229"/>
      <c r="E31" s="229"/>
      <c r="F31" s="228"/>
      <c r="G31" s="227"/>
      <c r="I31" s="31"/>
      <c r="J31" s="31"/>
      <c r="K31" s="31"/>
      <c r="L31" s="31"/>
      <c r="M31" s="31"/>
      <c r="N31" s="31"/>
      <c r="O31" s="31"/>
    </row>
    <row r="32" spans="1:15" s="14" customFormat="1" ht="14.25" customHeight="1" x14ac:dyDescent="0.35">
      <c r="A32" s="224"/>
      <c r="B32" s="225"/>
      <c r="C32" s="226"/>
      <c r="D32" s="229"/>
      <c r="E32" s="229"/>
      <c r="F32" s="228"/>
      <c r="G32" s="227"/>
      <c r="I32" s="31"/>
      <c r="J32" s="31"/>
      <c r="K32" s="31"/>
      <c r="L32" s="31"/>
      <c r="M32" s="31"/>
      <c r="N32" s="31"/>
      <c r="O32" s="31"/>
    </row>
    <row r="33" spans="1:15" s="14" customFormat="1" ht="14.25" customHeight="1" x14ac:dyDescent="0.35">
      <c r="A33" s="224"/>
      <c r="B33" s="225"/>
      <c r="C33" s="226"/>
      <c r="D33" s="229"/>
      <c r="E33" s="229"/>
      <c r="F33" s="228"/>
      <c r="G33" s="227"/>
      <c r="I33" s="31"/>
      <c r="J33" s="31"/>
      <c r="K33" s="31"/>
      <c r="L33" s="31"/>
      <c r="M33" s="31"/>
      <c r="N33" s="31"/>
      <c r="O33" s="31"/>
    </row>
    <row r="34" spans="1:15" s="14" customFormat="1" ht="14.25" customHeight="1" x14ac:dyDescent="0.35">
      <c r="A34" s="224"/>
      <c r="B34" s="225"/>
      <c r="C34" s="226"/>
      <c r="D34" s="229"/>
      <c r="E34" s="229"/>
      <c r="F34" s="228"/>
      <c r="G34" s="227"/>
      <c r="I34" s="31"/>
      <c r="J34" s="31"/>
      <c r="K34" s="31"/>
      <c r="L34" s="31"/>
      <c r="M34" s="31"/>
      <c r="N34" s="31"/>
      <c r="O34" s="31"/>
    </row>
    <row r="35" spans="1:15" s="14" customFormat="1" ht="14.25" customHeight="1" x14ac:dyDescent="0.35">
      <c r="A35" s="224"/>
      <c r="B35" s="225"/>
      <c r="C35" s="226"/>
      <c r="D35" s="229"/>
      <c r="E35" s="229"/>
      <c r="F35" s="228"/>
      <c r="G35" s="227"/>
      <c r="I35" s="31"/>
      <c r="J35" s="31"/>
      <c r="K35" s="31"/>
      <c r="L35" s="31"/>
      <c r="M35" s="31"/>
      <c r="N35" s="31"/>
      <c r="O35" s="31"/>
    </row>
    <row r="36" spans="1:15" s="14" customFormat="1" ht="14.25" customHeight="1" x14ac:dyDescent="0.35">
      <c r="A36" s="224"/>
      <c r="B36" s="225"/>
      <c r="C36" s="226"/>
      <c r="D36" s="229"/>
      <c r="E36" s="229"/>
      <c r="F36" s="228"/>
      <c r="G36" s="227"/>
      <c r="I36" s="31"/>
      <c r="J36" s="31"/>
      <c r="K36" s="31"/>
      <c r="L36" s="31"/>
      <c r="M36" s="31"/>
      <c r="N36" s="31"/>
      <c r="O36" s="31"/>
    </row>
    <row r="37" spans="1:15" s="14" customFormat="1" ht="14.25" customHeight="1" x14ac:dyDescent="0.35">
      <c r="A37" s="224"/>
      <c r="B37" s="225"/>
      <c r="C37" s="226"/>
      <c r="D37" s="229"/>
      <c r="E37" s="229"/>
      <c r="F37" s="228"/>
      <c r="G37" s="227"/>
      <c r="I37" s="31"/>
      <c r="J37" s="31"/>
      <c r="K37" s="31"/>
      <c r="L37" s="31"/>
      <c r="M37" s="31"/>
      <c r="N37" s="31"/>
      <c r="O37" s="31"/>
    </row>
    <row r="38" spans="1:15" s="14" customFormat="1" ht="14.25" customHeight="1" x14ac:dyDescent="0.35">
      <c r="A38" s="224"/>
      <c r="B38" s="225"/>
      <c r="C38" s="226"/>
      <c r="D38" s="229"/>
      <c r="E38" s="229"/>
      <c r="F38" s="228"/>
      <c r="G38" s="227"/>
      <c r="I38" s="31"/>
      <c r="J38" s="31"/>
      <c r="K38" s="31"/>
      <c r="L38" s="31"/>
      <c r="M38" s="31"/>
      <c r="N38" s="31"/>
      <c r="O38" s="31"/>
    </row>
    <row r="39" spans="1:15" s="14" customFormat="1" ht="14.25" customHeight="1" x14ac:dyDescent="0.35">
      <c r="A39" s="224"/>
      <c r="B39" s="225"/>
      <c r="C39" s="226"/>
      <c r="D39" s="229"/>
      <c r="E39" s="229"/>
      <c r="F39" s="228"/>
      <c r="G39" s="227"/>
      <c r="I39" s="31"/>
      <c r="J39" s="31"/>
      <c r="K39" s="31"/>
      <c r="L39" s="31"/>
      <c r="M39" s="31"/>
      <c r="N39" s="31"/>
      <c r="O39" s="31"/>
    </row>
    <row r="40" spans="1:15" s="14" customFormat="1" ht="14.25" customHeight="1" x14ac:dyDescent="0.35">
      <c r="A40" s="224"/>
      <c r="B40" s="225"/>
      <c r="C40" s="226"/>
      <c r="D40" s="229"/>
      <c r="E40" s="229"/>
      <c r="F40" s="228"/>
      <c r="G40" s="227"/>
      <c r="I40" s="31"/>
      <c r="J40" s="31"/>
      <c r="K40" s="31"/>
      <c r="L40" s="31"/>
      <c r="M40" s="31"/>
      <c r="N40" s="31"/>
      <c r="O40" s="31"/>
    </row>
    <row r="41" spans="1:15" s="14" customFormat="1" ht="14.25" customHeight="1" x14ac:dyDescent="0.35">
      <c r="A41" s="224"/>
      <c r="B41" s="225"/>
      <c r="C41" s="226"/>
      <c r="D41" s="229"/>
      <c r="E41" s="229"/>
      <c r="F41" s="228"/>
      <c r="G41" s="227"/>
      <c r="I41" s="31"/>
      <c r="J41" s="31"/>
      <c r="K41" s="31"/>
      <c r="L41" s="31"/>
      <c r="M41" s="31"/>
      <c r="N41" s="31"/>
      <c r="O41" s="31"/>
    </row>
    <row r="42" spans="1:15" s="14" customFormat="1" ht="14.25" customHeight="1" x14ac:dyDescent="0.35">
      <c r="A42" s="224"/>
      <c r="B42" s="225"/>
      <c r="C42" s="226"/>
      <c r="D42" s="229"/>
      <c r="E42" s="229"/>
      <c r="F42" s="228"/>
      <c r="G42" s="227"/>
      <c r="I42" s="31"/>
      <c r="J42" s="31"/>
      <c r="K42" s="31"/>
      <c r="L42" s="31"/>
      <c r="M42" s="31"/>
      <c r="N42" s="31"/>
      <c r="O42" s="31"/>
    </row>
    <row r="43" spans="1:15" s="14" customFormat="1" ht="14.25" customHeight="1" x14ac:dyDescent="0.35">
      <c r="A43" s="224"/>
      <c r="B43" s="225"/>
      <c r="C43" s="226"/>
      <c r="D43" s="229"/>
      <c r="E43" s="229"/>
      <c r="F43" s="228"/>
      <c r="G43" s="227"/>
      <c r="I43" s="31"/>
      <c r="J43" s="31"/>
      <c r="K43" s="31"/>
      <c r="L43" s="31"/>
      <c r="M43" s="31"/>
      <c r="N43" s="31"/>
      <c r="O43" s="31"/>
    </row>
    <row r="44" spans="1:15" s="14" customFormat="1" ht="14.25" customHeight="1" x14ac:dyDescent="0.35">
      <c r="A44" s="224"/>
      <c r="B44" s="225"/>
      <c r="C44" s="226"/>
      <c r="D44" s="229"/>
      <c r="E44" s="229"/>
      <c r="F44" s="228"/>
      <c r="G44" s="227"/>
      <c r="I44" s="31"/>
      <c r="J44" s="31"/>
      <c r="K44" s="31"/>
      <c r="L44" s="31"/>
      <c r="M44" s="31"/>
      <c r="N44" s="31"/>
      <c r="O44" s="31"/>
    </row>
    <row r="45" spans="1:15" s="14" customFormat="1" ht="14.25" customHeight="1" x14ac:dyDescent="0.35">
      <c r="A45" s="224"/>
      <c r="B45" s="225"/>
      <c r="C45" s="226"/>
      <c r="D45" s="229"/>
      <c r="E45" s="229"/>
      <c r="F45" s="228"/>
      <c r="G45" s="227"/>
      <c r="I45" s="31"/>
      <c r="J45" s="31"/>
      <c r="K45" s="31"/>
      <c r="L45" s="31"/>
      <c r="M45" s="31"/>
      <c r="N45" s="31"/>
      <c r="O45" s="31"/>
    </row>
    <row r="46" spans="1:15" s="14" customFormat="1" ht="14.25" customHeight="1" x14ac:dyDescent="0.35">
      <c r="A46" s="224"/>
      <c r="B46" s="225"/>
      <c r="C46" s="226"/>
      <c r="D46" s="229"/>
      <c r="E46" s="229"/>
      <c r="F46" s="228"/>
      <c r="G46" s="227"/>
      <c r="I46" s="31"/>
      <c r="J46" s="31"/>
      <c r="K46" s="31"/>
      <c r="L46" s="31"/>
      <c r="M46" s="31"/>
      <c r="N46" s="31"/>
      <c r="O46" s="31"/>
    </row>
    <row r="47" spans="1:15" s="14" customFormat="1" ht="14.25" customHeight="1" x14ac:dyDescent="0.35">
      <c r="A47" s="224"/>
      <c r="B47" s="225"/>
      <c r="C47" s="226"/>
      <c r="D47" s="229"/>
      <c r="E47" s="229"/>
      <c r="F47" s="228"/>
      <c r="G47" s="227"/>
      <c r="I47" s="31"/>
      <c r="J47" s="31"/>
      <c r="K47" s="31"/>
      <c r="L47" s="31"/>
      <c r="M47" s="31"/>
      <c r="N47" s="31"/>
      <c r="O47" s="31"/>
    </row>
    <row r="48" spans="1:15" s="14" customFormat="1" ht="14.25" customHeight="1" x14ac:dyDescent="0.35">
      <c r="A48" s="224"/>
      <c r="B48" s="225"/>
      <c r="C48" s="226"/>
      <c r="D48" s="229"/>
      <c r="E48" s="229"/>
      <c r="F48" s="228"/>
      <c r="G48" s="227"/>
      <c r="I48" s="31"/>
      <c r="J48" s="31"/>
      <c r="K48" s="31"/>
      <c r="L48" s="31"/>
      <c r="M48" s="31"/>
      <c r="N48" s="31"/>
      <c r="O48" s="31"/>
    </row>
    <row r="49" spans="1:15" s="14" customFormat="1" ht="14.25" customHeight="1" x14ac:dyDescent="0.35">
      <c r="A49" s="224"/>
      <c r="B49" s="225"/>
      <c r="C49" s="226"/>
      <c r="D49" s="229"/>
      <c r="E49" s="229"/>
      <c r="F49" s="228"/>
      <c r="G49" s="227"/>
      <c r="I49" s="31"/>
      <c r="J49" s="31"/>
      <c r="K49" s="31"/>
      <c r="L49" s="31"/>
      <c r="M49" s="31"/>
      <c r="N49" s="31"/>
      <c r="O49" s="31"/>
    </row>
    <row r="50" spans="1:15" s="14" customFormat="1" ht="14.25" customHeight="1" x14ac:dyDescent="0.35">
      <c r="A50" s="224"/>
      <c r="B50" s="225"/>
      <c r="C50" s="226"/>
      <c r="D50" s="229"/>
      <c r="E50" s="229"/>
      <c r="F50" s="228"/>
      <c r="G50" s="227"/>
      <c r="I50" s="31"/>
      <c r="J50" s="31"/>
      <c r="K50" s="31"/>
      <c r="L50" s="31"/>
      <c r="M50" s="31"/>
      <c r="N50" s="31"/>
      <c r="O50" s="31"/>
    </row>
    <row r="51" spans="1:15" s="14" customFormat="1" ht="14.25" customHeight="1" x14ac:dyDescent="0.35">
      <c r="A51" s="224"/>
      <c r="B51" s="225"/>
      <c r="C51" s="226"/>
      <c r="D51" s="229"/>
      <c r="E51" s="229"/>
      <c r="F51" s="228"/>
      <c r="G51" s="227"/>
      <c r="I51" s="31"/>
      <c r="J51" s="31"/>
      <c r="K51" s="31"/>
      <c r="L51" s="31"/>
      <c r="M51" s="31"/>
      <c r="N51" s="31"/>
      <c r="O51" s="31"/>
    </row>
    <row r="52" spans="1:15" s="14" customFormat="1" ht="14.25" customHeight="1" x14ac:dyDescent="0.35">
      <c r="A52" s="224"/>
      <c r="B52" s="225"/>
      <c r="C52" s="226"/>
      <c r="D52" s="229"/>
      <c r="E52" s="229"/>
      <c r="F52" s="228"/>
      <c r="G52" s="227"/>
      <c r="I52" s="31"/>
      <c r="J52" s="31"/>
      <c r="K52" s="31"/>
      <c r="L52" s="31"/>
      <c r="M52" s="31"/>
      <c r="N52" s="31"/>
      <c r="O52" s="31"/>
    </row>
    <row r="53" spans="1:15" s="14" customFormat="1" ht="14.25" customHeight="1" x14ac:dyDescent="0.35">
      <c r="A53" s="224"/>
      <c r="B53" s="225"/>
      <c r="C53" s="226"/>
      <c r="D53" s="229"/>
      <c r="E53" s="229"/>
      <c r="F53" s="228"/>
      <c r="G53" s="227"/>
      <c r="I53" s="31"/>
      <c r="J53" s="31"/>
      <c r="K53" s="31"/>
      <c r="L53" s="31"/>
      <c r="M53" s="31"/>
      <c r="N53" s="31"/>
      <c r="O53" s="31"/>
    </row>
    <row r="54" spans="1:15" s="14" customFormat="1" ht="14.25" customHeight="1" x14ac:dyDescent="0.35">
      <c r="A54" s="224"/>
      <c r="B54" s="225"/>
      <c r="C54" s="226"/>
      <c r="D54" s="229"/>
      <c r="E54" s="229"/>
      <c r="F54" s="228"/>
      <c r="G54" s="227"/>
      <c r="I54" s="31"/>
      <c r="J54" s="31"/>
      <c r="K54" s="31"/>
      <c r="L54" s="31"/>
      <c r="M54" s="31"/>
      <c r="N54" s="31"/>
      <c r="O54" s="31"/>
    </row>
    <row r="55" spans="1:15" s="14" customFormat="1" ht="14.25" customHeight="1" x14ac:dyDescent="0.35">
      <c r="A55" s="224"/>
      <c r="B55" s="225"/>
      <c r="C55" s="226"/>
      <c r="D55" s="229"/>
      <c r="E55" s="229"/>
      <c r="F55" s="228"/>
      <c r="G55" s="227"/>
      <c r="I55" s="31"/>
      <c r="J55" s="31"/>
      <c r="K55" s="31"/>
      <c r="L55" s="31"/>
      <c r="M55" s="31"/>
      <c r="N55" s="31"/>
      <c r="O55" s="31"/>
    </row>
    <row r="56" spans="1:15" s="14" customFormat="1" ht="14.25" customHeight="1" x14ac:dyDescent="0.35">
      <c r="A56" s="224"/>
      <c r="B56" s="225"/>
      <c r="C56" s="226"/>
      <c r="D56" s="229"/>
      <c r="E56" s="229"/>
      <c r="F56" s="228"/>
      <c r="G56" s="227"/>
      <c r="I56" s="31"/>
      <c r="J56" s="31"/>
      <c r="K56" s="31"/>
      <c r="L56" s="31"/>
      <c r="M56" s="31"/>
      <c r="N56" s="31"/>
      <c r="O56" s="31"/>
    </row>
    <row r="57" spans="1:15" s="14" customFormat="1" ht="14.25" customHeight="1" x14ac:dyDescent="0.35">
      <c r="A57" s="224"/>
      <c r="B57" s="225"/>
      <c r="C57" s="226"/>
      <c r="D57" s="229"/>
      <c r="E57" s="229"/>
      <c r="F57" s="228"/>
      <c r="G57" s="227"/>
      <c r="I57" s="31"/>
      <c r="J57" s="31"/>
      <c r="K57" s="31"/>
      <c r="L57" s="31"/>
      <c r="M57" s="31"/>
      <c r="N57" s="31"/>
      <c r="O57" s="31"/>
    </row>
    <row r="58" spans="1:15" s="14" customFormat="1" ht="14.25" customHeight="1" x14ac:dyDescent="0.35">
      <c r="A58" s="224"/>
      <c r="B58" s="225"/>
      <c r="C58" s="226"/>
      <c r="D58" s="229"/>
      <c r="E58" s="229"/>
      <c r="F58" s="228"/>
      <c r="G58" s="227"/>
      <c r="I58" s="31"/>
      <c r="J58" s="31"/>
      <c r="K58" s="31"/>
      <c r="L58" s="31"/>
      <c r="M58" s="31"/>
      <c r="N58" s="31"/>
      <c r="O58" s="31"/>
    </row>
    <row r="59" spans="1:15" s="14" customFormat="1" ht="14.25" customHeight="1" x14ac:dyDescent="0.35">
      <c r="A59" s="224"/>
      <c r="B59" s="225"/>
      <c r="C59" s="226"/>
      <c r="D59" s="229"/>
      <c r="E59" s="229"/>
      <c r="F59" s="228"/>
      <c r="G59" s="227"/>
      <c r="I59" s="31"/>
      <c r="J59" s="31"/>
      <c r="K59" s="31"/>
      <c r="L59" s="31"/>
      <c r="M59" s="31"/>
      <c r="N59" s="31"/>
      <c r="O59" s="31"/>
    </row>
    <row r="60" spans="1:15" s="14" customFormat="1" ht="14.25" customHeight="1" x14ac:dyDescent="0.35">
      <c r="A60" s="224"/>
      <c r="B60" s="225"/>
      <c r="C60" s="226"/>
      <c r="D60" s="229"/>
      <c r="E60" s="229"/>
      <c r="F60" s="228"/>
      <c r="G60" s="227"/>
      <c r="I60" s="31"/>
      <c r="J60" s="31"/>
      <c r="K60" s="31"/>
      <c r="L60" s="31"/>
      <c r="M60" s="31"/>
      <c r="N60" s="31"/>
      <c r="O60" s="31"/>
    </row>
    <row r="61" spans="1:15" s="14" customFormat="1" ht="14.25" customHeight="1" x14ac:dyDescent="0.35">
      <c r="A61" s="224"/>
      <c r="B61" s="225"/>
      <c r="C61" s="226"/>
      <c r="D61" s="229"/>
      <c r="E61" s="229"/>
      <c r="F61" s="228"/>
      <c r="G61" s="227"/>
      <c r="I61" s="31"/>
      <c r="J61" s="31"/>
      <c r="K61" s="31"/>
      <c r="L61" s="31"/>
      <c r="M61" s="31"/>
      <c r="N61" s="31"/>
      <c r="O61" s="31"/>
    </row>
    <row r="62" spans="1:15" s="14" customFormat="1" ht="14.25" customHeight="1" x14ac:dyDescent="0.35">
      <c r="A62" s="224"/>
      <c r="B62" s="225"/>
      <c r="C62" s="226"/>
      <c r="D62" s="229"/>
      <c r="E62" s="229"/>
      <c r="F62" s="228"/>
      <c r="G62" s="227"/>
      <c r="I62" s="31"/>
      <c r="J62" s="31"/>
      <c r="K62" s="31"/>
      <c r="L62" s="31"/>
      <c r="M62" s="31"/>
      <c r="N62" s="31"/>
      <c r="O62" s="31"/>
    </row>
    <row r="63" spans="1:15" s="14" customFormat="1" ht="14.25" customHeight="1" x14ac:dyDescent="0.35">
      <c r="A63" s="224"/>
      <c r="B63" s="225"/>
      <c r="C63" s="226"/>
      <c r="D63" s="229"/>
      <c r="E63" s="229"/>
      <c r="F63" s="228"/>
      <c r="G63" s="227"/>
      <c r="I63" s="31"/>
      <c r="J63" s="31"/>
      <c r="K63" s="31"/>
      <c r="L63" s="31"/>
      <c r="M63" s="31"/>
      <c r="N63" s="31"/>
      <c r="O63" s="31"/>
    </row>
    <row r="64" spans="1:15" s="14" customFormat="1" ht="14.25" customHeight="1" x14ac:dyDescent="0.35">
      <c r="A64" s="224"/>
      <c r="B64" s="225"/>
      <c r="C64" s="226"/>
      <c r="D64" s="229"/>
      <c r="E64" s="229"/>
      <c r="F64" s="228"/>
      <c r="G64" s="227"/>
      <c r="I64" s="31"/>
      <c r="J64" s="31"/>
      <c r="K64" s="31"/>
      <c r="L64" s="31"/>
      <c r="M64" s="31"/>
      <c r="N64" s="31"/>
      <c r="O64" s="31"/>
    </row>
    <row r="65" spans="1:15" s="14" customFormat="1" ht="14.25" customHeight="1" x14ac:dyDescent="0.35">
      <c r="A65" s="224"/>
      <c r="B65" s="225"/>
      <c r="C65" s="226"/>
      <c r="D65" s="229"/>
      <c r="E65" s="229"/>
      <c r="F65" s="228"/>
      <c r="G65" s="227"/>
      <c r="I65" s="31"/>
      <c r="J65" s="31"/>
      <c r="K65" s="31"/>
      <c r="L65" s="31"/>
      <c r="M65" s="31"/>
      <c r="N65" s="31"/>
      <c r="O65" s="31"/>
    </row>
    <row r="66" spans="1:15" s="14" customFormat="1" ht="14.25" customHeight="1" x14ac:dyDescent="0.35">
      <c r="A66" s="224"/>
      <c r="B66" s="225"/>
      <c r="C66" s="226"/>
      <c r="D66" s="229"/>
      <c r="E66" s="229"/>
      <c r="F66" s="228"/>
      <c r="G66" s="227"/>
      <c r="I66" s="31"/>
      <c r="J66" s="31"/>
      <c r="K66" s="31"/>
      <c r="L66" s="31"/>
      <c r="M66" s="31"/>
      <c r="N66" s="31"/>
      <c r="O66" s="31"/>
    </row>
    <row r="67" spans="1:15" s="14" customFormat="1" ht="14.5" x14ac:dyDescent="0.35">
      <c r="A67" s="224"/>
      <c r="B67" s="225"/>
      <c r="C67" s="226"/>
      <c r="D67" s="229"/>
      <c r="E67" s="229"/>
      <c r="F67" s="228"/>
      <c r="G67" s="227"/>
      <c r="I67" s="31"/>
      <c r="J67" s="31"/>
      <c r="K67" s="31"/>
      <c r="L67" s="31"/>
      <c r="M67" s="31"/>
      <c r="N67" s="31"/>
      <c r="O67" s="31"/>
    </row>
    <row r="68" spans="1:15" s="14" customFormat="1" ht="14.5" x14ac:dyDescent="0.35">
      <c r="A68" s="224"/>
      <c r="B68" s="225"/>
      <c r="C68" s="226"/>
      <c r="D68" s="229"/>
      <c r="E68" s="229"/>
      <c r="F68" s="228"/>
      <c r="G68" s="227"/>
      <c r="I68" s="31"/>
      <c r="J68" s="31"/>
      <c r="K68" s="31"/>
      <c r="L68" s="31"/>
      <c r="M68" s="31"/>
      <c r="N68" s="31"/>
      <c r="O68" s="31"/>
    </row>
    <row r="69" spans="1:15" s="14" customFormat="1" ht="14.5" x14ac:dyDescent="0.35">
      <c r="A69" s="224"/>
      <c r="B69" s="225"/>
      <c r="C69" s="226"/>
      <c r="D69" s="229"/>
      <c r="E69" s="229"/>
      <c r="F69" s="228"/>
      <c r="G69" s="227"/>
      <c r="I69" s="31"/>
      <c r="J69" s="31"/>
      <c r="K69" s="31"/>
      <c r="L69" s="31"/>
      <c r="M69" s="31"/>
      <c r="N69" s="31"/>
      <c r="O69" s="31"/>
    </row>
    <row r="70" spans="1:15" s="14" customFormat="1" ht="14.5" x14ac:dyDescent="0.35">
      <c r="A70" s="224"/>
      <c r="B70" s="225"/>
      <c r="C70" s="226"/>
      <c r="D70" s="229"/>
      <c r="E70" s="229"/>
      <c r="F70" s="228"/>
      <c r="G70" s="227"/>
      <c r="I70" s="31"/>
      <c r="J70" s="31"/>
      <c r="K70" s="31"/>
      <c r="L70" s="31"/>
      <c r="M70" s="31"/>
      <c r="N70" s="31"/>
      <c r="O70" s="31"/>
    </row>
    <row r="71" spans="1:15" s="14" customFormat="1" ht="14.5" x14ac:dyDescent="0.35">
      <c r="A71" s="224"/>
      <c r="B71" s="225"/>
      <c r="C71" s="226"/>
      <c r="D71" s="229"/>
      <c r="E71" s="229"/>
      <c r="F71" s="228"/>
      <c r="G71" s="227"/>
      <c r="I71" s="31"/>
      <c r="J71" s="31"/>
      <c r="K71" s="31"/>
      <c r="L71" s="31"/>
      <c r="M71" s="31"/>
      <c r="N71" s="31"/>
      <c r="O71" s="31"/>
    </row>
    <row r="72" spans="1:15" s="14" customFormat="1" ht="14.5" x14ac:dyDescent="0.35">
      <c r="A72" s="224"/>
      <c r="B72" s="225"/>
      <c r="C72" s="226"/>
      <c r="D72" s="229"/>
      <c r="E72" s="229"/>
      <c r="F72" s="228"/>
      <c r="G72" s="227"/>
      <c r="I72" s="31"/>
      <c r="J72" s="31"/>
      <c r="K72" s="31"/>
      <c r="L72" s="31"/>
      <c r="M72" s="31"/>
      <c r="N72" s="31"/>
      <c r="O72" s="31"/>
    </row>
    <row r="73" spans="1:15" s="14" customFormat="1" ht="14.5" x14ac:dyDescent="0.35">
      <c r="A73" s="224"/>
      <c r="B73" s="225"/>
      <c r="C73" s="226"/>
      <c r="D73" s="229"/>
      <c r="E73" s="229"/>
      <c r="F73" s="228"/>
      <c r="G73" s="227"/>
      <c r="I73" s="31"/>
      <c r="J73" s="31"/>
      <c r="K73" s="31"/>
      <c r="L73" s="31"/>
      <c r="M73" s="31"/>
      <c r="N73" s="31"/>
      <c r="O73" s="31"/>
    </row>
    <row r="74" spans="1:15" s="14" customFormat="1" ht="14.5" x14ac:dyDescent="0.35">
      <c r="A74" s="224"/>
      <c r="B74" s="225"/>
      <c r="C74" s="226"/>
      <c r="D74" s="229"/>
      <c r="E74" s="229"/>
      <c r="F74" s="228"/>
      <c r="G74" s="227"/>
      <c r="I74" s="31"/>
      <c r="J74" s="31"/>
      <c r="K74" s="31"/>
      <c r="L74" s="31"/>
      <c r="M74" s="31"/>
      <c r="N74" s="31"/>
      <c r="O74" s="31"/>
    </row>
    <row r="75" spans="1:15" s="14" customFormat="1" ht="14.5" x14ac:dyDescent="0.35">
      <c r="A75" s="224"/>
      <c r="B75" s="225"/>
      <c r="C75" s="226"/>
      <c r="D75" s="230"/>
      <c r="E75" s="229"/>
      <c r="F75" s="228"/>
      <c r="G75" s="227"/>
      <c r="I75" s="31"/>
      <c r="J75" s="31"/>
      <c r="K75" s="31"/>
      <c r="L75" s="31"/>
      <c r="M75" s="31"/>
      <c r="N75" s="31"/>
      <c r="O75" s="31"/>
    </row>
    <row r="76" spans="1:15" s="14" customFormat="1" ht="14.5" x14ac:dyDescent="0.35">
      <c r="A76" s="224"/>
      <c r="B76" s="225"/>
      <c r="C76" s="226"/>
      <c r="D76" s="229"/>
      <c r="E76" s="229"/>
      <c r="F76" s="228"/>
      <c r="G76" s="227"/>
      <c r="I76" s="31"/>
      <c r="J76" s="31"/>
      <c r="K76" s="31"/>
      <c r="L76" s="31"/>
      <c r="M76" s="31"/>
      <c r="N76" s="31"/>
      <c r="O76" s="31"/>
    </row>
    <row r="77" spans="1:15" s="14" customFormat="1" ht="14.5" x14ac:dyDescent="0.35">
      <c r="A77" s="224"/>
      <c r="B77" s="225"/>
      <c r="C77" s="226"/>
      <c r="D77" s="229"/>
      <c r="E77" s="229"/>
      <c r="F77" s="228"/>
      <c r="G77" s="227"/>
      <c r="I77" s="31"/>
      <c r="J77" s="31"/>
      <c r="K77" s="31"/>
      <c r="L77" s="31"/>
      <c r="M77" s="31"/>
      <c r="N77" s="31"/>
      <c r="O77" s="31"/>
    </row>
    <row r="78" spans="1:15" s="14" customFormat="1" ht="14.5" x14ac:dyDescent="0.35">
      <c r="A78" s="224"/>
      <c r="B78" s="225"/>
      <c r="C78" s="226"/>
      <c r="D78" s="229"/>
      <c r="E78" s="229"/>
      <c r="F78" s="228"/>
      <c r="G78" s="227"/>
      <c r="I78" s="31"/>
      <c r="J78" s="31"/>
      <c r="K78" s="31"/>
      <c r="L78" s="31"/>
      <c r="M78" s="31"/>
      <c r="N78" s="31"/>
      <c r="O78" s="31"/>
    </row>
    <row r="79" spans="1:15" ht="14.5" x14ac:dyDescent="0.35">
      <c r="A79" s="224"/>
      <c r="B79" s="225"/>
      <c r="C79" s="226"/>
      <c r="D79" s="229"/>
      <c r="E79" s="229"/>
      <c r="F79" s="228"/>
      <c r="G79" s="227"/>
    </row>
    <row r="80" spans="1:15" ht="15" thickBot="1" x14ac:dyDescent="0.4">
      <c r="A80" s="224"/>
      <c r="B80" s="225"/>
      <c r="C80" s="226"/>
      <c r="D80" s="229"/>
      <c r="E80" s="229"/>
      <c r="F80" s="228"/>
      <c r="G80" s="227"/>
    </row>
    <row r="81" spans="1:7" ht="13.5" thickBot="1" x14ac:dyDescent="0.35">
      <c r="A81" s="34"/>
      <c r="B81" s="35"/>
      <c r="C81" s="36">
        <v>999</v>
      </c>
      <c r="D81" s="37" t="s">
        <v>72</v>
      </c>
      <c r="E81" s="38" t="s">
        <v>73</v>
      </c>
      <c r="F81" s="37"/>
      <c r="G81" s="39" t="s">
        <v>74</v>
      </c>
    </row>
  </sheetData>
  <mergeCells count="2">
    <mergeCell ref="A1:G1"/>
    <mergeCell ref="I9:O9"/>
  </mergeCells>
  <conditionalFormatting sqref="A6:G80">
    <cfRule type="expression" dxfId="25" priority="1" stopIfTrue="1">
      <formula>$F6="X"</formula>
    </cfRule>
  </conditionalFormatting>
  <dataValidations count="1">
    <dataValidation type="list" allowBlank="1" showInputMessage="1" showErrorMessage="1" sqref="D3" xr:uid="{D1F7C89B-E3CD-4620-9FD6-317DC46CA195}">
      <formula1>"U7 DEČKI,U7 DEKLICE,U9 DEČKI,U9 DEKLICE,U11 DEČKI,U11 DEKLICE,U13 DEČKI,U13 DEKLICE,U15 DEČKI,U15 DEKLICE,U17 DEČKI,U17 DEKLICE,U19 DEČKI,U19 DEKLICE,ČLANI,ČLANICE"</formula1>
    </dataValidation>
  </dataValidations>
  <printOptions horizontalCentered="1"/>
  <pageMargins left="0.74803149606299213" right="0.55118110236220474" top="0.47244094488188981" bottom="0.19685039370078741" header="0.51181102362204722" footer="0.31496062992125984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4C9C-B32A-414C-AB3B-735A11E6AD61}">
  <sheetPr>
    <tabColor theme="4"/>
  </sheetPr>
  <dimension ref="A1:AX78"/>
  <sheetViews>
    <sheetView topLeftCell="A64" workbookViewId="0">
      <selection activeCell="AH48" sqref="AH48:AJ49"/>
    </sheetView>
  </sheetViews>
  <sheetFormatPr defaultColWidth="9.1796875" defaultRowHeight="14" x14ac:dyDescent="0.3"/>
  <cols>
    <col min="1" max="1" width="3.81640625" style="41" customWidth="1"/>
    <col min="2" max="2" width="3.26953125" style="44" customWidth="1"/>
    <col min="3" max="3" width="3.26953125" style="45" customWidth="1"/>
    <col min="4" max="4" width="1.26953125" style="42" customWidth="1"/>
    <col min="5" max="5" width="5" style="42" customWidth="1"/>
    <col min="6" max="11" width="2.7265625" style="42" customWidth="1"/>
    <col min="12" max="12" width="1.453125" style="42" customWidth="1"/>
    <col min="13" max="13" width="2.7265625" style="42" customWidth="1"/>
    <col min="14" max="14" width="3.26953125" style="42" customWidth="1"/>
    <col min="15" max="15" width="3" style="42" customWidth="1"/>
    <col min="16" max="16" width="2.7265625" style="42" customWidth="1"/>
    <col min="17" max="17" width="1.7265625" style="42" customWidth="1"/>
    <col min="18" max="19" width="2.7265625" style="42" customWidth="1"/>
    <col min="20" max="20" width="1.7265625" style="42" customWidth="1"/>
    <col min="21" max="22" width="2.7265625" style="42" customWidth="1"/>
    <col min="23" max="23" width="1.7265625" style="42" customWidth="1"/>
    <col min="24" max="25" width="2.7265625" style="42" customWidth="1"/>
    <col min="26" max="26" width="1.7265625" style="42" customWidth="1"/>
    <col min="27" max="28" width="2.7265625" style="42" customWidth="1"/>
    <col min="29" max="29" width="2.7265625" style="46" customWidth="1"/>
    <col min="30" max="31" width="2.7265625" style="42" customWidth="1"/>
    <col min="32" max="32" width="2.7265625" style="46" customWidth="1"/>
    <col min="33" max="34" width="2.7265625" style="42" customWidth="1"/>
    <col min="35" max="35" width="2.7265625" style="46" customWidth="1"/>
    <col min="36" max="36" width="2.7265625" style="42" customWidth="1"/>
    <col min="37" max="37" width="9.1796875" style="42"/>
    <col min="38" max="39" width="2" style="43" bestFit="1" customWidth="1"/>
    <col min="40" max="49" width="2" style="42" bestFit="1" customWidth="1"/>
    <col min="50" max="16384" width="9.1796875" style="42"/>
  </cols>
  <sheetData>
    <row r="1" spans="1:50" ht="11.5" x14ac:dyDescent="0.25">
      <c r="B1" s="323" t="str">
        <f>[6]Prijave!A1</f>
        <v>NAZIV TEKMOVANJA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5"/>
    </row>
    <row r="2" spans="1:50" ht="12" thickBot="1" x14ac:dyDescent="0.3">
      <c r="B2" s="326" t="str">
        <f>[6]Prijave!D3&amp;" - Predtekmovanje"</f>
        <v>U9 DEČKI - Predtekmovanje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8"/>
    </row>
    <row r="3" spans="1:50" ht="9" customHeight="1" thickBot="1" x14ac:dyDescent="0.35"/>
    <row r="4" spans="1:50" ht="12.75" customHeight="1" x14ac:dyDescent="0.25">
      <c r="B4" s="329">
        <v>1</v>
      </c>
      <c r="C4" s="331" t="s">
        <v>75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3"/>
      <c r="P4" s="337">
        <v>1</v>
      </c>
      <c r="Q4" s="338"/>
      <c r="R4" s="339"/>
      <c r="S4" s="343">
        <v>2</v>
      </c>
      <c r="T4" s="338"/>
      <c r="U4" s="339"/>
      <c r="V4" s="343">
        <v>3</v>
      </c>
      <c r="W4" s="338"/>
      <c r="X4" s="339"/>
      <c r="Y4" s="343">
        <v>4</v>
      </c>
      <c r="Z4" s="338"/>
      <c r="AA4" s="345"/>
      <c r="AB4" s="347" t="s">
        <v>76</v>
      </c>
      <c r="AC4" s="348"/>
      <c r="AD4" s="349"/>
      <c r="AE4" s="353" t="s">
        <v>77</v>
      </c>
      <c r="AF4" s="348"/>
      <c r="AG4" s="349"/>
      <c r="AH4" s="353" t="s">
        <v>78</v>
      </c>
      <c r="AI4" s="348"/>
      <c r="AJ4" s="355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3.5" customHeight="1" thickBot="1" x14ac:dyDescent="0.3">
      <c r="B5" s="330"/>
      <c r="C5" s="334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6"/>
      <c r="P5" s="340"/>
      <c r="Q5" s="341"/>
      <c r="R5" s="342"/>
      <c r="S5" s="344"/>
      <c r="T5" s="341"/>
      <c r="U5" s="342"/>
      <c r="V5" s="344"/>
      <c r="W5" s="341"/>
      <c r="X5" s="342"/>
      <c r="Y5" s="344"/>
      <c r="Z5" s="341"/>
      <c r="AA5" s="346"/>
      <c r="AB5" s="350"/>
      <c r="AC5" s="351"/>
      <c r="AD5" s="352"/>
      <c r="AE5" s="354"/>
      <c r="AF5" s="351"/>
      <c r="AG5" s="352"/>
      <c r="AH5" s="354"/>
      <c r="AI5" s="351"/>
      <c r="AJ5" s="356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2" customHeight="1" x14ac:dyDescent="0.25">
      <c r="A6" s="473">
        <v>1</v>
      </c>
      <c r="B6" s="358">
        <v>1</v>
      </c>
      <c r="C6" s="360" t="str">
        <f>IF((A6=""),"",VLOOKUP(A6,[6]Prijave!$C$6:$E$81,2))</f>
        <v xml:space="preserve">PREVALJŠEK BENJAMIN </v>
      </c>
      <c r="D6" s="361"/>
      <c r="E6" s="361"/>
      <c r="F6" s="361"/>
      <c r="G6" s="361"/>
      <c r="H6" s="361"/>
      <c r="I6" s="361"/>
      <c r="J6" s="361"/>
      <c r="K6" s="361"/>
      <c r="L6" s="362"/>
      <c r="M6" s="366" t="str">
        <f>IF((A6=""),"","("&amp;UPPER(VLOOKUP(A6,[6]Prijave!$C$6:$E$81,3))&amp;")")</f>
        <v>(KRKA)</v>
      </c>
      <c r="N6" s="366"/>
      <c r="O6" s="367"/>
      <c r="P6" s="48"/>
      <c r="Q6" s="48"/>
      <c r="R6" s="49"/>
      <c r="S6" s="50">
        <f>IF(AH19&lt;&gt;"",AH19,"")</f>
        <v>3</v>
      </c>
      <c r="T6" s="51" t="s">
        <v>73</v>
      </c>
      <c r="U6" s="52">
        <f>IF(AJ19&lt;&gt;"",AJ19,"")</f>
        <v>1</v>
      </c>
      <c r="V6" s="50">
        <f>IF(AJ21&lt;&gt;"",AJ21,"")</f>
        <v>3</v>
      </c>
      <c r="W6" s="51" t="s">
        <v>73</v>
      </c>
      <c r="X6" s="52">
        <f>IF(AH21&lt;&gt;"",AH21,"")</f>
        <v>0</v>
      </c>
      <c r="Y6" s="50">
        <f>IF(AH16&lt;&gt;"",AH16,"")</f>
        <v>2</v>
      </c>
      <c r="Z6" s="53" t="s">
        <v>73</v>
      </c>
      <c r="AA6" s="54">
        <f>IF(AJ16&lt;&gt;"",AJ16,"")</f>
        <v>3</v>
      </c>
      <c r="AB6" s="370">
        <f>IF(AND(S6="",V6="",Y6=""),"",SUM(S6,V6,Y6))</f>
        <v>8</v>
      </c>
      <c r="AC6" s="372" t="s">
        <v>73</v>
      </c>
      <c r="AD6" s="374">
        <f>IF(AND(U6="",X6="",AA6=""),"",SUM(U6,X6,AA6))</f>
        <v>4</v>
      </c>
      <c r="AE6" s="376">
        <f>IF(SUM(T7,W7,Z7)&gt;0,SUM(T7,W7,Z7),"")</f>
        <v>5</v>
      </c>
      <c r="AF6" s="377"/>
      <c r="AG6" s="378"/>
      <c r="AH6" s="382" t="str">
        <f>IF(AE6&lt;&gt;"",(RANK(AE6,AE6:AG13)&amp;"."),"")</f>
        <v>2.</v>
      </c>
      <c r="AI6" s="382"/>
      <c r="AJ6" s="383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2" customHeight="1" x14ac:dyDescent="0.25">
      <c r="A7" s="473"/>
      <c r="B7" s="359"/>
      <c r="C7" s="363"/>
      <c r="D7" s="364"/>
      <c r="E7" s="364"/>
      <c r="F7" s="364"/>
      <c r="G7" s="364"/>
      <c r="H7" s="364"/>
      <c r="I7" s="364"/>
      <c r="J7" s="364"/>
      <c r="K7" s="364"/>
      <c r="L7" s="365"/>
      <c r="M7" s="474"/>
      <c r="N7" s="474"/>
      <c r="O7" s="475"/>
      <c r="P7" s="55"/>
      <c r="Q7" s="55"/>
      <c r="R7" s="56"/>
      <c r="S7" s="57"/>
      <c r="T7" s="58">
        <f>IF((S6=3),2,IF(U6=3,1,""))</f>
        <v>2</v>
      </c>
      <c r="U7" s="59"/>
      <c r="V7" s="57"/>
      <c r="W7" s="58">
        <f>IF((V6=3),2,IF(X6=3,1,""))</f>
        <v>2</v>
      </c>
      <c r="X7" s="59"/>
      <c r="Y7" s="57"/>
      <c r="Z7" s="58">
        <f>IF((Y6=3),2,IF(AA6=3,1,""))</f>
        <v>1</v>
      </c>
      <c r="AA7" s="60"/>
      <c r="AB7" s="371"/>
      <c r="AC7" s="373"/>
      <c r="AD7" s="375"/>
      <c r="AE7" s="379"/>
      <c r="AF7" s="380"/>
      <c r="AG7" s="381"/>
      <c r="AH7" s="476"/>
      <c r="AI7" s="476"/>
      <c r="AJ7" s="47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2" customHeight="1" x14ac:dyDescent="0.25">
      <c r="A8" s="473">
        <v>10</v>
      </c>
      <c r="B8" s="485">
        <v>2</v>
      </c>
      <c r="C8" s="486" t="str">
        <f>IF((A8=""),"",VLOOKUP(A8,[6]Prijave!$C$6:$E$81,2))</f>
        <v xml:space="preserve">PETAN OŽBEJ </v>
      </c>
      <c r="D8" s="487"/>
      <c r="E8" s="487"/>
      <c r="F8" s="487"/>
      <c r="G8" s="487"/>
      <c r="H8" s="487"/>
      <c r="I8" s="487"/>
      <c r="J8" s="487"/>
      <c r="K8" s="487"/>
      <c r="L8" s="488"/>
      <c r="M8" s="474" t="str">
        <f>IF((A8=""),"","("&amp;UPPER(VLOOKUP(A8,[6]Prijave!$C$6:$E$81,3))&amp;")")</f>
        <v>(VES)</v>
      </c>
      <c r="N8" s="474"/>
      <c r="O8" s="475"/>
      <c r="P8" s="231">
        <f>IF(AJ19&lt;&gt;"",AJ19,"")</f>
        <v>1</v>
      </c>
      <c r="Q8" s="231" t="s">
        <v>73</v>
      </c>
      <c r="R8" s="232">
        <f>IF(AH19&lt;&gt;"",AH19,"")</f>
        <v>3</v>
      </c>
      <c r="S8" s="233"/>
      <c r="T8" s="234"/>
      <c r="U8" s="235"/>
      <c r="V8" s="236">
        <f>IF(AH17&lt;&gt;"",AH17,"")</f>
        <v>3</v>
      </c>
      <c r="W8" s="231" t="s">
        <v>73</v>
      </c>
      <c r="X8" s="232">
        <f>IF(AJ17&lt;&gt;"",AJ17,"")</f>
        <v>1</v>
      </c>
      <c r="Y8" s="236">
        <f>IF(AH20&lt;&gt;"",AH20,"")</f>
        <v>1</v>
      </c>
      <c r="Z8" s="231" t="s">
        <v>73</v>
      </c>
      <c r="AA8" s="237">
        <f>IF(AJ20&lt;&gt;"",AJ20,"")</f>
        <v>3</v>
      </c>
      <c r="AB8" s="489">
        <f>IF(AND(P8="",V8="",Y8=""),"",SUM(P8,V8,Y8))</f>
        <v>5</v>
      </c>
      <c r="AC8" s="490" t="s">
        <v>73</v>
      </c>
      <c r="AD8" s="478">
        <f>IF(AND(R8="",X8="",AA8=""),"",SUM(R8,X8,AA8))</f>
        <v>7</v>
      </c>
      <c r="AE8" s="479">
        <f>IF(SUM(Q9,W9,Z9)&gt;0,SUM(Q9,W9,Z9),"")</f>
        <v>4</v>
      </c>
      <c r="AF8" s="480"/>
      <c r="AG8" s="481"/>
      <c r="AH8" s="482" t="str">
        <f>IF(AE8&lt;&gt;"",(RANK(AE8,AE6:AG13)&amp;"."),"")</f>
        <v>3.</v>
      </c>
      <c r="AI8" s="483"/>
      <c r="AJ8" s="484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2" customHeight="1" x14ac:dyDescent="0.25">
      <c r="A9" s="473"/>
      <c r="B9" s="485"/>
      <c r="C9" s="363"/>
      <c r="D9" s="364"/>
      <c r="E9" s="364"/>
      <c r="F9" s="364"/>
      <c r="G9" s="364"/>
      <c r="H9" s="364"/>
      <c r="I9" s="364"/>
      <c r="J9" s="364"/>
      <c r="K9" s="364"/>
      <c r="L9" s="365"/>
      <c r="M9" s="474"/>
      <c r="N9" s="474"/>
      <c r="O9" s="475"/>
      <c r="P9" s="68"/>
      <c r="Q9" s="58">
        <f>IF((P8=3),2,IF(R8=3,1,""))</f>
        <v>1</v>
      </c>
      <c r="R9" s="59"/>
      <c r="S9" s="69"/>
      <c r="T9" s="55"/>
      <c r="U9" s="56"/>
      <c r="V9" s="57"/>
      <c r="W9" s="58">
        <f>IF((V8=3),2,IF(X8=3,1,""))</f>
        <v>2</v>
      </c>
      <c r="X9" s="59"/>
      <c r="Y9" s="57"/>
      <c r="Z9" s="58">
        <f>IF((Y8=3),2,IF(AA8=3,1,""))</f>
        <v>1</v>
      </c>
      <c r="AA9" s="60"/>
      <c r="AB9" s="371"/>
      <c r="AC9" s="373"/>
      <c r="AD9" s="375"/>
      <c r="AE9" s="379"/>
      <c r="AF9" s="380"/>
      <c r="AG9" s="381"/>
      <c r="AH9" s="393"/>
      <c r="AI9" s="394"/>
      <c r="AJ9" s="395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2" customHeight="1" x14ac:dyDescent="0.25">
      <c r="A10" s="473">
        <v>9</v>
      </c>
      <c r="B10" s="485">
        <v>3</v>
      </c>
      <c r="C10" s="486" t="str">
        <f>IF((A10=""),"",VLOOKUP(A10,[6]Prijave!$C$6:$E$81,2))</f>
        <v xml:space="preserve">SAMOTORČAN ŽAN </v>
      </c>
      <c r="D10" s="487"/>
      <c r="E10" s="487"/>
      <c r="F10" s="487"/>
      <c r="G10" s="487"/>
      <c r="H10" s="487"/>
      <c r="I10" s="487"/>
      <c r="J10" s="487"/>
      <c r="K10" s="487"/>
      <c r="L10" s="488"/>
      <c r="M10" s="474" t="str">
        <f>IF((A10=""),"","("&amp;UPPER(VLOOKUP(A10,[6]Prijave!$C$6:$E$81,3))&amp;")")</f>
        <v>(TREBNJE)</v>
      </c>
      <c r="N10" s="474"/>
      <c r="O10" s="475"/>
      <c r="P10" s="231">
        <f>IF(AH21&lt;&gt;"",AH21,"")</f>
        <v>0</v>
      </c>
      <c r="Q10" s="231" t="s">
        <v>73</v>
      </c>
      <c r="R10" s="232">
        <f>IF(AJ21&lt;&gt;"",AJ21,"")</f>
        <v>3</v>
      </c>
      <c r="S10" s="236">
        <f>IF(AJ17&lt;&gt;"",AJ17,"")</f>
        <v>1</v>
      </c>
      <c r="T10" s="231" t="s">
        <v>73</v>
      </c>
      <c r="U10" s="232">
        <f>IF(AH17&lt;&gt;"",AH17,"")</f>
        <v>3</v>
      </c>
      <c r="V10" s="233"/>
      <c r="W10" s="234"/>
      <c r="X10" s="235"/>
      <c r="Y10" s="236">
        <f>IF(AJ18&lt;&gt;"",AJ18,"")</f>
        <v>0</v>
      </c>
      <c r="Z10" s="231" t="s">
        <v>73</v>
      </c>
      <c r="AA10" s="237">
        <f>IF(AH18&lt;&gt;"",AH18,"")</f>
        <v>3</v>
      </c>
      <c r="AB10" s="489">
        <f>IF(AND(P10="",S10="",Y10=""),"",SUM(P10,S10,Y10))</f>
        <v>1</v>
      </c>
      <c r="AC10" s="490" t="s">
        <v>73</v>
      </c>
      <c r="AD10" s="478">
        <f>IF(AND(R10="",U10="",AA10=""),"",SUM(R10,U10,AA10))</f>
        <v>9</v>
      </c>
      <c r="AE10" s="479">
        <f>IF(SUM(Q11,T11,Z11)&gt;0,SUM(Q11,T11,Z11),"")</f>
        <v>3</v>
      </c>
      <c r="AF10" s="480"/>
      <c r="AG10" s="481"/>
      <c r="AH10" s="482" t="str">
        <f>IF(AE10&lt;&gt;"",(RANK(AE10,AE6:AG13)&amp;"."),"")</f>
        <v>4.</v>
      </c>
      <c r="AI10" s="483"/>
      <c r="AJ10" s="484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2" customHeight="1" x14ac:dyDescent="0.25">
      <c r="A11" s="473"/>
      <c r="B11" s="485"/>
      <c r="C11" s="363"/>
      <c r="D11" s="364"/>
      <c r="E11" s="364"/>
      <c r="F11" s="364"/>
      <c r="G11" s="364"/>
      <c r="H11" s="364"/>
      <c r="I11" s="364"/>
      <c r="J11" s="364"/>
      <c r="K11" s="364"/>
      <c r="L11" s="365"/>
      <c r="M11" s="474"/>
      <c r="N11" s="474"/>
      <c r="O11" s="475"/>
      <c r="P11" s="68"/>
      <c r="Q11" s="58">
        <f>IF((P10=3),2,IF(R10=3,1,""))</f>
        <v>1</v>
      </c>
      <c r="R11" s="59"/>
      <c r="S11" s="57"/>
      <c r="T11" s="58">
        <f>IF((S10=3),2,IF(U10=3,1,""))</f>
        <v>1</v>
      </c>
      <c r="U11" s="59"/>
      <c r="V11" s="69"/>
      <c r="W11" s="55"/>
      <c r="X11" s="56"/>
      <c r="Y11" s="57"/>
      <c r="Z11" s="58">
        <f>IF((Y10=3),2,IF(AA10=3,1,""))</f>
        <v>1</v>
      </c>
      <c r="AA11" s="60"/>
      <c r="AB11" s="371"/>
      <c r="AC11" s="373"/>
      <c r="AD11" s="375"/>
      <c r="AE11" s="379"/>
      <c r="AF11" s="380"/>
      <c r="AG11" s="381"/>
      <c r="AH11" s="393"/>
      <c r="AI11" s="394"/>
      <c r="AJ11" s="395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2" customHeight="1" x14ac:dyDescent="0.25">
      <c r="A12" s="473">
        <v>8</v>
      </c>
      <c r="B12" s="485">
        <v>4</v>
      </c>
      <c r="C12" s="486" t="str">
        <f>IF((A12=""),"",VLOOKUP(A12,[6]Prijave!$C$6:$E$81,2))</f>
        <v xml:space="preserve">KAVČIČ ADAM </v>
      </c>
      <c r="D12" s="487"/>
      <c r="E12" s="487"/>
      <c r="F12" s="487"/>
      <c r="G12" s="487"/>
      <c r="H12" s="487"/>
      <c r="I12" s="487"/>
      <c r="J12" s="487"/>
      <c r="K12" s="487"/>
      <c r="L12" s="488"/>
      <c r="M12" s="474" t="str">
        <f>IF((A12=""),"","("&amp;UPPER(VLOOKUP(A12,[6]Prijave!$C$6:$E$81,3))&amp;")")</f>
        <v>(ŠENTJOŠT)</v>
      </c>
      <c r="N12" s="474"/>
      <c r="O12" s="475"/>
      <c r="P12" s="231">
        <f>IF(AJ16&lt;&gt;"",AJ16,"")</f>
        <v>3</v>
      </c>
      <c r="Q12" s="231" t="s">
        <v>73</v>
      </c>
      <c r="R12" s="232">
        <f>IF(AH16&lt;&gt;"",AH16,"")</f>
        <v>2</v>
      </c>
      <c r="S12" s="236">
        <f>IF(AJ20&lt;&gt;"",AJ20,"")</f>
        <v>3</v>
      </c>
      <c r="T12" s="231" t="s">
        <v>73</v>
      </c>
      <c r="U12" s="232">
        <f>IF(AH20&lt;&gt;"",AH20,"")</f>
        <v>1</v>
      </c>
      <c r="V12" s="236">
        <f>IF(AH18&lt;&gt;"",AH18,"")</f>
        <v>3</v>
      </c>
      <c r="W12" s="231" t="s">
        <v>73</v>
      </c>
      <c r="X12" s="232">
        <f>IF(AJ18&lt;&gt;"",AJ18,"")</f>
        <v>0</v>
      </c>
      <c r="Y12" s="233"/>
      <c r="Z12" s="234"/>
      <c r="AA12" s="238"/>
      <c r="AB12" s="489">
        <f>IF(AND(P12="",S12="",V12=""),"",SUM(P12,S12,V12))</f>
        <v>9</v>
      </c>
      <c r="AC12" s="490" t="s">
        <v>73</v>
      </c>
      <c r="AD12" s="478">
        <f>IF(AND(R12="",U12="",X12=""),"",SUM(R12,U12,X12))</f>
        <v>3</v>
      </c>
      <c r="AE12" s="479">
        <f>IF(SUM(Q13,T13,W13)&gt;0,SUM(Q13,T13,W13),"")</f>
        <v>6</v>
      </c>
      <c r="AF12" s="480"/>
      <c r="AG12" s="481"/>
      <c r="AH12" s="476" t="str">
        <f>IF(AE12&lt;&gt;"",(RANK(AE12,AE6:AG13)&amp;"."),"")</f>
        <v>1.</v>
      </c>
      <c r="AI12" s="476"/>
      <c r="AJ12" s="47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3.5" customHeight="1" thickBot="1" x14ac:dyDescent="0.3">
      <c r="A13" s="473"/>
      <c r="B13" s="438"/>
      <c r="C13" s="439"/>
      <c r="D13" s="440"/>
      <c r="E13" s="440"/>
      <c r="F13" s="440"/>
      <c r="G13" s="440"/>
      <c r="H13" s="440"/>
      <c r="I13" s="440"/>
      <c r="J13" s="440"/>
      <c r="K13" s="440"/>
      <c r="L13" s="441"/>
      <c r="M13" s="442"/>
      <c r="N13" s="442"/>
      <c r="O13" s="443"/>
      <c r="P13" s="71"/>
      <c r="Q13" s="72">
        <f>IF((P12=3),2,IF(R12=3,1,""))</f>
        <v>2</v>
      </c>
      <c r="R13" s="73"/>
      <c r="S13" s="74"/>
      <c r="T13" s="72">
        <f>IF((S12=3),2,IF(U12=3,1,""))</f>
        <v>2</v>
      </c>
      <c r="U13" s="73"/>
      <c r="V13" s="74"/>
      <c r="W13" s="72">
        <f>IF((V12=3),2,IF(X12=3,1,""))</f>
        <v>2</v>
      </c>
      <c r="X13" s="73"/>
      <c r="Y13" s="75"/>
      <c r="Z13" s="76"/>
      <c r="AA13" s="77"/>
      <c r="AB13" s="444"/>
      <c r="AC13" s="445"/>
      <c r="AD13" s="446"/>
      <c r="AE13" s="447"/>
      <c r="AF13" s="448"/>
      <c r="AG13" s="449"/>
      <c r="AH13" s="450"/>
      <c r="AI13" s="450"/>
      <c r="AJ13" s="451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6" customHeight="1" x14ac:dyDescent="0.3">
      <c r="AH14" s="42" t="s">
        <v>79</v>
      </c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2.75" customHeight="1" x14ac:dyDescent="0.3">
      <c r="B15" s="78"/>
      <c r="C15" s="79"/>
      <c r="D15" s="80"/>
      <c r="E15" s="80"/>
      <c r="F15" s="80"/>
      <c r="G15" s="80"/>
      <c r="H15" s="80"/>
      <c r="I15" s="80"/>
      <c r="J15" s="429"/>
      <c r="K15" s="429"/>
      <c r="L15" s="429"/>
      <c r="M15" s="429"/>
      <c r="N15" s="429"/>
      <c r="O15" s="429"/>
      <c r="P15" s="429"/>
      <c r="Q15" s="429"/>
      <c r="R15" s="429"/>
      <c r="S15" s="430">
        <v>1</v>
      </c>
      <c r="T15" s="430"/>
      <c r="U15" s="430"/>
      <c r="V15" s="430">
        <v>2</v>
      </c>
      <c r="W15" s="430"/>
      <c r="X15" s="430"/>
      <c r="Y15" s="430">
        <v>3</v>
      </c>
      <c r="Z15" s="430"/>
      <c r="AA15" s="430"/>
      <c r="AB15" s="430">
        <v>4</v>
      </c>
      <c r="AC15" s="430"/>
      <c r="AD15" s="430"/>
      <c r="AE15" s="430">
        <v>5</v>
      </c>
      <c r="AF15" s="430"/>
      <c r="AG15" s="431"/>
      <c r="AH15" s="432" t="s">
        <v>80</v>
      </c>
      <c r="AI15" s="429"/>
      <c r="AJ15" s="429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9" customHeight="1" x14ac:dyDescent="0.25">
      <c r="B16" s="435" t="s">
        <v>81</v>
      </c>
      <c r="C16" s="435"/>
      <c r="D16" s="82"/>
      <c r="E16" s="239" t="s">
        <v>82</v>
      </c>
      <c r="F16" s="491" t="str">
        <f>C6</f>
        <v xml:space="preserve">PREVALJŠEK BENJAMIN </v>
      </c>
      <c r="G16" s="491"/>
      <c r="H16" s="491"/>
      <c r="I16" s="491"/>
      <c r="J16" s="491"/>
      <c r="K16" s="491"/>
      <c r="L16" s="240" t="s">
        <v>83</v>
      </c>
      <c r="M16" s="491" t="str">
        <f>C12</f>
        <v xml:space="preserve">KAVČIČ ADAM </v>
      </c>
      <c r="N16" s="491"/>
      <c r="O16" s="491"/>
      <c r="P16" s="491"/>
      <c r="Q16" s="491"/>
      <c r="R16" s="492"/>
      <c r="S16" s="241">
        <v>8</v>
      </c>
      <c r="T16" s="242" t="s">
        <v>83</v>
      </c>
      <c r="U16" s="243">
        <v>11</v>
      </c>
      <c r="V16" s="241">
        <v>11</v>
      </c>
      <c r="W16" s="242" t="s">
        <v>83</v>
      </c>
      <c r="X16" s="243">
        <v>5</v>
      </c>
      <c r="Y16" s="241">
        <v>8</v>
      </c>
      <c r="Z16" s="242" t="s">
        <v>83</v>
      </c>
      <c r="AA16" s="243">
        <v>11</v>
      </c>
      <c r="AB16" s="241">
        <v>11</v>
      </c>
      <c r="AC16" s="242" t="s">
        <v>83</v>
      </c>
      <c r="AD16" s="243">
        <v>8</v>
      </c>
      <c r="AE16" s="241">
        <v>8</v>
      </c>
      <c r="AF16" s="242" t="s">
        <v>83</v>
      </c>
      <c r="AG16" s="243">
        <v>11</v>
      </c>
      <c r="AH16" s="244">
        <f t="shared" ref="AH16:AH21" si="0">IF(AND(AV16=0,AW16=0),"",AV16)</f>
        <v>2</v>
      </c>
      <c r="AI16" s="245" t="s">
        <v>73</v>
      </c>
      <c r="AJ16" s="246">
        <f t="shared" ref="AJ16:AJ21" si="1">IF(AND(AV16=0,AW16=0),"",AW16)</f>
        <v>3</v>
      </c>
      <c r="AL16" s="91">
        <f t="shared" ref="AL16:AL21" si="2">IF(S16&gt;U16,1,0)</f>
        <v>0</v>
      </c>
      <c r="AM16" s="91">
        <f t="shared" ref="AM16:AM21" si="3">IF(U16&gt;S16,1,0)</f>
        <v>1</v>
      </c>
      <c r="AN16" s="91">
        <f t="shared" ref="AN16:AN21" si="4">IF(V16&gt;X16,1,0)</f>
        <v>1</v>
      </c>
      <c r="AO16" s="91">
        <f t="shared" ref="AO16:AO21" si="5">IF(X16&gt;V16,1,0)</f>
        <v>0</v>
      </c>
      <c r="AP16" s="91">
        <f t="shared" ref="AP16:AP21" si="6">IF(Y16&gt;AA16,1,0)</f>
        <v>0</v>
      </c>
      <c r="AQ16" s="91">
        <f t="shared" ref="AQ16:AQ21" si="7">IF(AA16&gt;Y16,1,0)</f>
        <v>1</v>
      </c>
      <c r="AR16" s="91">
        <f t="shared" ref="AR16:AR21" si="8">IF(AB16&gt;AD16,1,0)</f>
        <v>1</v>
      </c>
      <c r="AS16" s="91">
        <f t="shared" ref="AS16:AS21" si="9">IF(AD16&gt;AB16,1,0)</f>
        <v>0</v>
      </c>
      <c r="AT16" s="91">
        <f t="shared" ref="AT16:AT21" si="10">IF(AE16&gt;AG16,1,0)</f>
        <v>0</v>
      </c>
      <c r="AU16" s="91">
        <f t="shared" ref="AU16:AU21" si="11">IF(AG16&gt;AE16,1,0)</f>
        <v>1</v>
      </c>
      <c r="AV16" s="91">
        <f t="shared" ref="AV16:AW21" si="12">AL16+AN16+AP16+AR16+AT16</f>
        <v>2</v>
      </c>
      <c r="AW16" s="91">
        <f t="shared" si="12"/>
        <v>3</v>
      </c>
      <c r="AX16" s="47"/>
    </row>
    <row r="17" spans="1:50" ht="19" customHeight="1" x14ac:dyDescent="0.25">
      <c r="B17" s="92"/>
      <c r="C17" s="93"/>
      <c r="E17" s="239" t="s">
        <v>84</v>
      </c>
      <c r="F17" s="491" t="str">
        <f>C8</f>
        <v xml:space="preserve">PETAN OŽBEJ </v>
      </c>
      <c r="G17" s="491"/>
      <c r="H17" s="491"/>
      <c r="I17" s="491"/>
      <c r="J17" s="491"/>
      <c r="K17" s="491"/>
      <c r="L17" s="240" t="s">
        <v>83</v>
      </c>
      <c r="M17" s="491" t="str">
        <f>C10</f>
        <v xml:space="preserve">SAMOTORČAN ŽAN </v>
      </c>
      <c r="N17" s="491"/>
      <c r="O17" s="491"/>
      <c r="P17" s="491"/>
      <c r="Q17" s="491"/>
      <c r="R17" s="492"/>
      <c r="S17" s="241">
        <v>9</v>
      </c>
      <c r="T17" s="242" t="s">
        <v>83</v>
      </c>
      <c r="U17" s="243">
        <v>11</v>
      </c>
      <c r="V17" s="241">
        <v>11</v>
      </c>
      <c r="W17" s="242" t="s">
        <v>83</v>
      </c>
      <c r="X17" s="243">
        <v>5</v>
      </c>
      <c r="Y17" s="241">
        <v>11</v>
      </c>
      <c r="Z17" s="242" t="s">
        <v>83</v>
      </c>
      <c r="AA17" s="243">
        <v>5</v>
      </c>
      <c r="AB17" s="241">
        <v>11</v>
      </c>
      <c r="AC17" s="242" t="s">
        <v>83</v>
      </c>
      <c r="AD17" s="243">
        <v>5</v>
      </c>
      <c r="AE17" s="241"/>
      <c r="AF17" s="242" t="s">
        <v>83</v>
      </c>
      <c r="AG17" s="243"/>
      <c r="AH17" s="244">
        <f t="shared" si="0"/>
        <v>3</v>
      </c>
      <c r="AI17" s="245" t="s">
        <v>73</v>
      </c>
      <c r="AJ17" s="246">
        <f t="shared" si="1"/>
        <v>1</v>
      </c>
      <c r="AL17" s="91">
        <f t="shared" si="2"/>
        <v>0</v>
      </c>
      <c r="AM17" s="91">
        <f t="shared" si="3"/>
        <v>1</v>
      </c>
      <c r="AN17" s="91">
        <f t="shared" si="4"/>
        <v>1</v>
      </c>
      <c r="AO17" s="91">
        <f t="shared" si="5"/>
        <v>0</v>
      </c>
      <c r="AP17" s="91">
        <f t="shared" si="6"/>
        <v>1</v>
      </c>
      <c r="AQ17" s="91">
        <f t="shared" si="7"/>
        <v>0</v>
      </c>
      <c r="AR17" s="91">
        <f t="shared" si="8"/>
        <v>1</v>
      </c>
      <c r="AS17" s="91">
        <f t="shared" si="9"/>
        <v>0</v>
      </c>
      <c r="AT17" s="91">
        <f t="shared" si="10"/>
        <v>0</v>
      </c>
      <c r="AU17" s="91">
        <f t="shared" si="11"/>
        <v>0</v>
      </c>
      <c r="AV17" s="91">
        <f t="shared" si="12"/>
        <v>3</v>
      </c>
      <c r="AW17" s="91">
        <f t="shared" si="12"/>
        <v>1</v>
      </c>
      <c r="AX17" s="47"/>
    </row>
    <row r="18" spans="1:50" ht="19" customHeight="1" x14ac:dyDescent="0.25">
      <c r="B18" s="435" t="s">
        <v>85</v>
      </c>
      <c r="C18" s="435"/>
      <c r="D18" s="82"/>
      <c r="E18" s="239" t="s">
        <v>86</v>
      </c>
      <c r="F18" s="491" t="str">
        <f>C12</f>
        <v xml:space="preserve">KAVČIČ ADAM </v>
      </c>
      <c r="G18" s="491"/>
      <c r="H18" s="491"/>
      <c r="I18" s="491"/>
      <c r="J18" s="491"/>
      <c r="K18" s="491"/>
      <c r="L18" s="240" t="s">
        <v>83</v>
      </c>
      <c r="M18" s="491" t="str">
        <f>C10</f>
        <v xml:space="preserve">SAMOTORČAN ŽAN </v>
      </c>
      <c r="N18" s="491"/>
      <c r="O18" s="491"/>
      <c r="P18" s="491"/>
      <c r="Q18" s="491"/>
      <c r="R18" s="492"/>
      <c r="S18" s="241">
        <v>11</v>
      </c>
      <c r="T18" s="242" t="s">
        <v>83</v>
      </c>
      <c r="U18" s="243">
        <v>9</v>
      </c>
      <c r="V18" s="241">
        <v>11</v>
      </c>
      <c r="W18" s="242" t="s">
        <v>83</v>
      </c>
      <c r="X18" s="243">
        <v>6</v>
      </c>
      <c r="Y18" s="241">
        <v>11</v>
      </c>
      <c r="Z18" s="242" t="s">
        <v>83</v>
      </c>
      <c r="AA18" s="243">
        <v>5</v>
      </c>
      <c r="AB18" s="241"/>
      <c r="AC18" s="242" t="s">
        <v>83</v>
      </c>
      <c r="AD18" s="243"/>
      <c r="AE18" s="241"/>
      <c r="AF18" s="242" t="s">
        <v>83</v>
      </c>
      <c r="AG18" s="243"/>
      <c r="AH18" s="244">
        <f t="shared" si="0"/>
        <v>3</v>
      </c>
      <c r="AI18" s="245" t="s">
        <v>73</v>
      </c>
      <c r="AJ18" s="246">
        <f t="shared" si="1"/>
        <v>0</v>
      </c>
      <c r="AL18" s="91">
        <f t="shared" si="2"/>
        <v>1</v>
      </c>
      <c r="AM18" s="91">
        <f t="shared" si="3"/>
        <v>0</v>
      </c>
      <c r="AN18" s="91">
        <f t="shared" si="4"/>
        <v>1</v>
      </c>
      <c r="AO18" s="91">
        <f t="shared" si="5"/>
        <v>0</v>
      </c>
      <c r="AP18" s="91">
        <f t="shared" si="6"/>
        <v>1</v>
      </c>
      <c r="AQ18" s="91">
        <f t="shared" si="7"/>
        <v>0</v>
      </c>
      <c r="AR18" s="91">
        <f t="shared" si="8"/>
        <v>0</v>
      </c>
      <c r="AS18" s="91">
        <f t="shared" si="9"/>
        <v>0</v>
      </c>
      <c r="AT18" s="91">
        <f t="shared" si="10"/>
        <v>0</v>
      </c>
      <c r="AU18" s="91">
        <f t="shared" si="11"/>
        <v>0</v>
      </c>
      <c r="AV18" s="91">
        <f t="shared" si="12"/>
        <v>3</v>
      </c>
      <c r="AW18" s="91">
        <f t="shared" si="12"/>
        <v>0</v>
      </c>
      <c r="AX18" s="47"/>
    </row>
    <row r="19" spans="1:50" ht="19" customHeight="1" x14ac:dyDescent="0.25">
      <c r="B19" s="94"/>
      <c r="C19" s="95"/>
      <c r="D19" s="82"/>
      <c r="E19" s="239" t="s">
        <v>87</v>
      </c>
      <c r="F19" s="491" t="str">
        <f>C6</f>
        <v xml:space="preserve">PREVALJŠEK BENJAMIN </v>
      </c>
      <c r="G19" s="491"/>
      <c r="H19" s="491"/>
      <c r="I19" s="491"/>
      <c r="J19" s="491"/>
      <c r="K19" s="491"/>
      <c r="L19" s="240" t="s">
        <v>83</v>
      </c>
      <c r="M19" s="491" t="str">
        <f>C8</f>
        <v xml:space="preserve">PETAN OŽBEJ </v>
      </c>
      <c r="N19" s="491"/>
      <c r="O19" s="491"/>
      <c r="P19" s="491"/>
      <c r="Q19" s="491"/>
      <c r="R19" s="492"/>
      <c r="S19" s="241">
        <v>11</v>
      </c>
      <c r="T19" s="242" t="s">
        <v>83</v>
      </c>
      <c r="U19" s="243">
        <v>7</v>
      </c>
      <c r="V19" s="241">
        <v>11</v>
      </c>
      <c r="W19" s="242" t="s">
        <v>83</v>
      </c>
      <c r="X19" s="243">
        <v>4</v>
      </c>
      <c r="Y19" s="241">
        <v>4</v>
      </c>
      <c r="Z19" s="242" t="s">
        <v>83</v>
      </c>
      <c r="AA19" s="243">
        <v>11</v>
      </c>
      <c r="AB19" s="241">
        <v>11</v>
      </c>
      <c r="AC19" s="242" t="s">
        <v>83</v>
      </c>
      <c r="AD19" s="243">
        <v>9</v>
      </c>
      <c r="AE19" s="241"/>
      <c r="AF19" s="242" t="s">
        <v>83</v>
      </c>
      <c r="AG19" s="243"/>
      <c r="AH19" s="244">
        <f t="shared" si="0"/>
        <v>3</v>
      </c>
      <c r="AI19" s="96" t="s">
        <v>73</v>
      </c>
      <c r="AJ19" s="246">
        <f t="shared" si="1"/>
        <v>1</v>
      </c>
      <c r="AL19" s="91">
        <f t="shared" si="2"/>
        <v>1</v>
      </c>
      <c r="AM19" s="91">
        <f t="shared" si="3"/>
        <v>0</v>
      </c>
      <c r="AN19" s="91">
        <f t="shared" si="4"/>
        <v>1</v>
      </c>
      <c r="AO19" s="91">
        <f t="shared" si="5"/>
        <v>0</v>
      </c>
      <c r="AP19" s="91">
        <f t="shared" si="6"/>
        <v>0</v>
      </c>
      <c r="AQ19" s="91">
        <f t="shared" si="7"/>
        <v>1</v>
      </c>
      <c r="AR19" s="91">
        <f t="shared" si="8"/>
        <v>1</v>
      </c>
      <c r="AS19" s="91">
        <f t="shared" si="9"/>
        <v>0</v>
      </c>
      <c r="AT19" s="91">
        <f t="shared" si="10"/>
        <v>0</v>
      </c>
      <c r="AU19" s="91">
        <f t="shared" si="11"/>
        <v>0</v>
      </c>
      <c r="AV19" s="91">
        <f t="shared" si="12"/>
        <v>3</v>
      </c>
      <c r="AW19" s="91">
        <f t="shared" si="12"/>
        <v>1</v>
      </c>
      <c r="AX19" s="47"/>
    </row>
    <row r="20" spans="1:50" ht="19" customHeight="1" x14ac:dyDescent="0.25">
      <c r="B20" s="435" t="s">
        <v>88</v>
      </c>
      <c r="C20" s="435"/>
      <c r="D20" s="82"/>
      <c r="E20" s="239" t="s">
        <v>89</v>
      </c>
      <c r="F20" s="491" t="str">
        <f>C8</f>
        <v xml:space="preserve">PETAN OŽBEJ </v>
      </c>
      <c r="G20" s="491"/>
      <c r="H20" s="491"/>
      <c r="I20" s="491"/>
      <c r="J20" s="491"/>
      <c r="K20" s="491"/>
      <c r="L20" s="240" t="s">
        <v>83</v>
      </c>
      <c r="M20" s="491" t="str">
        <f>C12</f>
        <v xml:space="preserve">KAVČIČ ADAM </v>
      </c>
      <c r="N20" s="491"/>
      <c r="O20" s="491"/>
      <c r="P20" s="491"/>
      <c r="Q20" s="491"/>
      <c r="R20" s="492"/>
      <c r="S20" s="241">
        <v>9</v>
      </c>
      <c r="T20" s="242" t="s">
        <v>83</v>
      </c>
      <c r="U20" s="243">
        <v>11</v>
      </c>
      <c r="V20" s="241">
        <v>11</v>
      </c>
      <c r="W20" s="242" t="s">
        <v>83</v>
      </c>
      <c r="X20" s="243">
        <v>7</v>
      </c>
      <c r="Y20" s="241">
        <v>10</v>
      </c>
      <c r="Z20" s="242" t="s">
        <v>83</v>
      </c>
      <c r="AA20" s="243">
        <v>12</v>
      </c>
      <c r="AB20" s="241">
        <v>5</v>
      </c>
      <c r="AC20" s="242" t="s">
        <v>83</v>
      </c>
      <c r="AD20" s="243">
        <v>11</v>
      </c>
      <c r="AE20" s="241"/>
      <c r="AF20" s="242" t="s">
        <v>83</v>
      </c>
      <c r="AG20" s="243"/>
      <c r="AH20" s="244">
        <f t="shared" si="0"/>
        <v>1</v>
      </c>
      <c r="AI20" s="245" t="s">
        <v>73</v>
      </c>
      <c r="AJ20" s="246">
        <f t="shared" si="1"/>
        <v>3</v>
      </c>
      <c r="AL20" s="91">
        <f t="shared" si="2"/>
        <v>0</v>
      </c>
      <c r="AM20" s="91">
        <f t="shared" si="3"/>
        <v>1</v>
      </c>
      <c r="AN20" s="91">
        <f t="shared" si="4"/>
        <v>1</v>
      </c>
      <c r="AO20" s="91">
        <f t="shared" si="5"/>
        <v>0</v>
      </c>
      <c r="AP20" s="91">
        <f t="shared" si="6"/>
        <v>0</v>
      </c>
      <c r="AQ20" s="91">
        <f t="shared" si="7"/>
        <v>1</v>
      </c>
      <c r="AR20" s="91">
        <f t="shared" si="8"/>
        <v>0</v>
      </c>
      <c r="AS20" s="91">
        <f t="shared" si="9"/>
        <v>1</v>
      </c>
      <c r="AT20" s="91">
        <f t="shared" si="10"/>
        <v>0</v>
      </c>
      <c r="AU20" s="91">
        <f t="shared" si="11"/>
        <v>0</v>
      </c>
      <c r="AV20" s="91">
        <f t="shared" si="12"/>
        <v>1</v>
      </c>
      <c r="AW20" s="91">
        <f t="shared" si="12"/>
        <v>3</v>
      </c>
      <c r="AX20" s="47"/>
    </row>
    <row r="21" spans="1:50" ht="19" customHeight="1" x14ac:dyDescent="0.25">
      <c r="B21" s="94"/>
      <c r="C21" s="95"/>
      <c r="D21" s="82"/>
      <c r="E21" s="97" t="s">
        <v>90</v>
      </c>
      <c r="F21" s="436" t="str">
        <f>C10</f>
        <v xml:space="preserve">SAMOTORČAN ŽAN </v>
      </c>
      <c r="G21" s="436"/>
      <c r="H21" s="436"/>
      <c r="I21" s="436"/>
      <c r="J21" s="436"/>
      <c r="K21" s="436"/>
      <c r="L21" s="98" t="s">
        <v>83</v>
      </c>
      <c r="M21" s="436" t="str">
        <f>C6</f>
        <v xml:space="preserve">PREVALJŠEK BENJAMIN </v>
      </c>
      <c r="N21" s="436"/>
      <c r="O21" s="436"/>
      <c r="P21" s="436"/>
      <c r="Q21" s="436"/>
      <c r="R21" s="437"/>
      <c r="S21" s="99">
        <v>10</v>
      </c>
      <c r="T21" s="100" t="s">
        <v>83</v>
      </c>
      <c r="U21" s="101">
        <v>12</v>
      </c>
      <c r="V21" s="99">
        <v>1</v>
      </c>
      <c r="W21" s="100" t="s">
        <v>83</v>
      </c>
      <c r="X21" s="101">
        <v>11</v>
      </c>
      <c r="Y21" s="99">
        <v>7</v>
      </c>
      <c r="Z21" s="100" t="s">
        <v>83</v>
      </c>
      <c r="AA21" s="101">
        <v>11</v>
      </c>
      <c r="AB21" s="99"/>
      <c r="AC21" s="100" t="s">
        <v>83</v>
      </c>
      <c r="AD21" s="101"/>
      <c r="AE21" s="99"/>
      <c r="AF21" s="100" t="s">
        <v>83</v>
      </c>
      <c r="AG21" s="101"/>
      <c r="AH21" s="102">
        <f t="shared" si="0"/>
        <v>0</v>
      </c>
      <c r="AI21" s="103" t="s">
        <v>73</v>
      </c>
      <c r="AJ21" s="51">
        <f t="shared" si="1"/>
        <v>3</v>
      </c>
      <c r="AL21" s="91">
        <f t="shared" si="2"/>
        <v>0</v>
      </c>
      <c r="AM21" s="91">
        <f t="shared" si="3"/>
        <v>1</v>
      </c>
      <c r="AN21" s="91">
        <f t="shared" si="4"/>
        <v>0</v>
      </c>
      <c r="AO21" s="91">
        <f t="shared" si="5"/>
        <v>1</v>
      </c>
      <c r="AP21" s="91">
        <f t="shared" si="6"/>
        <v>0</v>
      </c>
      <c r="AQ21" s="91">
        <f t="shared" si="7"/>
        <v>1</v>
      </c>
      <c r="AR21" s="91">
        <f t="shared" si="8"/>
        <v>0</v>
      </c>
      <c r="AS21" s="91">
        <f t="shared" si="9"/>
        <v>0</v>
      </c>
      <c r="AT21" s="91">
        <f t="shared" si="10"/>
        <v>0</v>
      </c>
      <c r="AU21" s="91">
        <f t="shared" si="11"/>
        <v>0</v>
      </c>
      <c r="AV21" s="91">
        <f t="shared" si="12"/>
        <v>0</v>
      </c>
      <c r="AW21" s="91">
        <f t="shared" si="12"/>
        <v>3</v>
      </c>
      <c r="AX21" s="47"/>
    </row>
    <row r="22" spans="1:50" ht="9" customHeight="1" thickBot="1" x14ac:dyDescent="0.35">
      <c r="B22" s="104"/>
      <c r="C22" s="105"/>
      <c r="D22" s="82"/>
      <c r="E22" s="82"/>
      <c r="F22" s="106"/>
      <c r="G22" s="46"/>
      <c r="H22" s="46"/>
      <c r="I22" s="46"/>
      <c r="K22" s="46"/>
      <c r="L22" s="46"/>
      <c r="O22" s="107"/>
      <c r="P22" s="107"/>
      <c r="Q22" s="107"/>
      <c r="S22" s="108"/>
      <c r="T22" s="8"/>
      <c r="U22" s="109"/>
      <c r="V22" s="108"/>
      <c r="W22" s="8"/>
      <c r="X22" s="109"/>
      <c r="Y22" s="108"/>
      <c r="Z22" s="8"/>
      <c r="AA22" s="109"/>
      <c r="AB22" s="108"/>
      <c r="AC22" s="8"/>
      <c r="AD22" s="109"/>
      <c r="AE22" s="108"/>
      <c r="AF22" s="8"/>
      <c r="AG22" s="109"/>
      <c r="AH22" s="110"/>
      <c r="AI22" s="8"/>
      <c r="AJ22" s="111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2.75" customHeight="1" x14ac:dyDescent="0.25">
      <c r="B23" s="329">
        <f>B4+1</f>
        <v>2</v>
      </c>
      <c r="C23" s="331" t="s">
        <v>75</v>
      </c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3"/>
      <c r="P23" s="337">
        <v>1</v>
      </c>
      <c r="Q23" s="338"/>
      <c r="R23" s="339"/>
      <c r="S23" s="343">
        <v>2</v>
      </c>
      <c r="T23" s="338"/>
      <c r="U23" s="339"/>
      <c r="V23" s="343">
        <v>3</v>
      </c>
      <c r="W23" s="338"/>
      <c r="X23" s="339"/>
      <c r="Y23" s="343">
        <v>4</v>
      </c>
      <c r="Z23" s="338"/>
      <c r="AA23" s="345"/>
      <c r="AB23" s="347" t="s">
        <v>76</v>
      </c>
      <c r="AC23" s="348"/>
      <c r="AD23" s="349"/>
      <c r="AE23" s="353" t="s">
        <v>77</v>
      </c>
      <c r="AF23" s="348"/>
      <c r="AG23" s="349"/>
      <c r="AH23" s="353" t="s">
        <v>78</v>
      </c>
      <c r="AI23" s="348"/>
      <c r="AJ23" s="355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3.5" customHeight="1" thickBot="1" x14ac:dyDescent="0.3">
      <c r="B24" s="330"/>
      <c r="C24" s="334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6"/>
      <c r="P24" s="340"/>
      <c r="Q24" s="341"/>
      <c r="R24" s="342"/>
      <c r="S24" s="344"/>
      <c r="T24" s="341"/>
      <c r="U24" s="342"/>
      <c r="V24" s="344"/>
      <c r="W24" s="341"/>
      <c r="X24" s="342"/>
      <c r="Y24" s="344"/>
      <c r="Z24" s="341"/>
      <c r="AA24" s="346"/>
      <c r="AB24" s="350"/>
      <c r="AC24" s="351"/>
      <c r="AD24" s="352"/>
      <c r="AE24" s="354"/>
      <c r="AF24" s="351"/>
      <c r="AG24" s="352"/>
      <c r="AH24" s="354"/>
      <c r="AI24" s="351"/>
      <c r="AJ24" s="356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2" customHeight="1" x14ac:dyDescent="0.25">
      <c r="A25" s="473">
        <v>7</v>
      </c>
      <c r="B25" s="358">
        <v>1</v>
      </c>
      <c r="C25" s="360" t="str">
        <f>IF((A25=""),"",VLOOKUP(A25,[6]Prijave!$C$6:$E$81,2))</f>
        <v xml:space="preserve">KOŠIR VITO </v>
      </c>
      <c r="D25" s="361"/>
      <c r="E25" s="361"/>
      <c r="F25" s="361"/>
      <c r="G25" s="361"/>
      <c r="H25" s="361"/>
      <c r="I25" s="361"/>
      <c r="J25" s="361"/>
      <c r="K25" s="361"/>
      <c r="L25" s="362"/>
      <c r="M25" s="366" t="str">
        <f>IF((A25=""),"","("&amp;UPPER(VLOOKUP(A25,[6]Prijave!$C$6:$E$81,3))&amp;")")</f>
        <v>(ŠENTJOŠT)</v>
      </c>
      <c r="N25" s="366"/>
      <c r="O25" s="367"/>
      <c r="P25" s="48"/>
      <c r="Q25" s="48"/>
      <c r="R25" s="49"/>
      <c r="S25" s="50">
        <f>IF(AH38&lt;&gt;"",AH38,"")</f>
        <v>0</v>
      </c>
      <c r="T25" s="51" t="s">
        <v>73</v>
      </c>
      <c r="U25" s="52">
        <f>IF(AJ38&lt;&gt;"",AJ38,"")</f>
        <v>3</v>
      </c>
      <c r="V25" s="50">
        <f>IF(AJ40&lt;&gt;"",AJ40,"")</f>
        <v>3</v>
      </c>
      <c r="W25" s="51" t="s">
        <v>73</v>
      </c>
      <c r="X25" s="52">
        <f>IF(AH40&lt;&gt;"",AH40,"")</f>
        <v>0</v>
      </c>
      <c r="Y25" s="50" t="str">
        <f>IF(AH35&lt;&gt;"",AH35,"")</f>
        <v/>
      </c>
      <c r="Z25" s="53" t="s">
        <v>73</v>
      </c>
      <c r="AA25" s="54" t="str">
        <f>IF(AJ35&lt;&gt;"",AJ35,"")</f>
        <v/>
      </c>
      <c r="AB25" s="370">
        <f>IF(AND(S25="",V25="",Y25=""),"",SUM(S25,V25,Y25))</f>
        <v>3</v>
      </c>
      <c r="AC25" s="372" t="s">
        <v>73</v>
      </c>
      <c r="AD25" s="374">
        <f>IF(AND(U25="",X25="",AA25=""),"",SUM(U25,X25,AA25))</f>
        <v>3</v>
      </c>
      <c r="AE25" s="376">
        <f>IF(SUM(T26,W26,Z26)&gt;0,SUM(T26,W26,Z26),"")</f>
        <v>3</v>
      </c>
      <c r="AF25" s="377"/>
      <c r="AG25" s="378"/>
      <c r="AH25" s="382" t="str">
        <f>IF(AE25&lt;&gt;"",(RANK(AE25,AE25:AG32)&amp;"."),"")</f>
        <v>2.</v>
      </c>
      <c r="AI25" s="382"/>
      <c r="AJ25" s="383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2" customHeight="1" x14ac:dyDescent="0.25">
      <c r="A26" s="473"/>
      <c r="B26" s="485"/>
      <c r="C26" s="363"/>
      <c r="D26" s="364"/>
      <c r="E26" s="364"/>
      <c r="F26" s="364"/>
      <c r="G26" s="364"/>
      <c r="H26" s="364"/>
      <c r="I26" s="364"/>
      <c r="J26" s="364"/>
      <c r="K26" s="364"/>
      <c r="L26" s="365"/>
      <c r="M26" s="474"/>
      <c r="N26" s="474"/>
      <c r="O26" s="475"/>
      <c r="P26" s="55"/>
      <c r="Q26" s="55"/>
      <c r="R26" s="56"/>
      <c r="S26" s="57"/>
      <c r="T26" s="58">
        <f>IF((S25=3),2,IF(U25=3,1,""))</f>
        <v>1</v>
      </c>
      <c r="U26" s="59"/>
      <c r="V26" s="57"/>
      <c r="W26" s="58">
        <f>IF((V25=3),2,IF(X25=3,1,""))</f>
        <v>2</v>
      </c>
      <c r="X26" s="59"/>
      <c r="Y26" s="57"/>
      <c r="Z26" s="58" t="str">
        <f>IF((Y25=3),2,IF(AA25=3,1,""))</f>
        <v/>
      </c>
      <c r="AA26" s="60"/>
      <c r="AB26" s="371"/>
      <c r="AC26" s="373"/>
      <c r="AD26" s="375"/>
      <c r="AE26" s="379"/>
      <c r="AF26" s="380"/>
      <c r="AG26" s="381"/>
      <c r="AH26" s="476"/>
      <c r="AI26" s="476"/>
      <c r="AJ26" s="47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2" customHeight="1" x14ac:dyDescent="0.25">
      <c r="A27" s="473">
        <v>4</v>
      </c>
      <c r="B27" s="485">
        <v>2</v>
      </c>
      <c r="C27" s="486" t="str">
        <f>IF((A27=""),"",VLOOKUP(A27,[6]Prijave!$C$6:$E$81,2))</f>
        <v xml:space="preserve">PETROVIČIČ ANŽE </v>
      </c>
      <c r="D27" s="487"/>
      <c r="E27" s="487"/>
      <c r="F27" s="487"/>
      <c r="G27" s="487"/>
      <c r="H27" s="487"/>
      <c r="I27" s="487"/>
      <c r="J27" s="487"/>
      <c r="K27" s="487"/>
      <c r="L27" s="488"/>
      <c r="M27" s="474" t="str">
        <f>IF((A27=""),"","("&amp;UPPER(VLOOKUP(A27,[6]Prijave!$C$6:$E$81,3))&amp;")")</f>
        <v>(PRE)</v>
      </c>
      <c r="N27" s="474"/>
      <c r="O27" s="475"/>
      <c r="P27" s="231">
        <f>IF(AJ38&lt;&gt;"",AJ38,"")</f>
        <v>3</v>
      </c>
      <c r="Q27" s="231" t="s">
        <v>73</v>
      </c>
      <c r="R27" s="232">
        <f>IF(AH38&lt;&gt;"",AH38,"")</f>
        <v>0</v>
      </c>
      <c r="S27" s="233"/>
      <c r="T27" s="234"/>
      <c r="U27" s="235"/>
      <c r="V27" s="236">
        <f>IF(AH36&lt;&gt;"",AH36,"")</f>
        <v>3</v>
      </c>
      <c r="W27" s="231" t="s">
        <v>73</v>
      </c>
      <c r="X27" s="232">
        <f>IF(AJ36&lt;&gt;"",AJ36,"")</f>
        <v>0</v>
      </c>
      <c r="Y27" s="236" t="str">
        <f>IF(AH39&lt;&gt;"",AH39,"")</f>
        <v/>
      </c>
      <c r="Z27" s="231" t="s">
        <v>73</v>
      </c>
      <c r="AA27" s="237" t="str">
        <f>IF(AJ39&lt;&gt;"",AJ39,"")</f>
        <v/>
      </c>
      <c r="AB27" s="489">
        <f>IF(AND(P27="",V27="",Y27=""),"",SUM(P27,V27,Y27))</f>
        <v>6</v>
      </c>
      <c r="AC27" s="490" t="s">
        <v>73</v>
      </c>
      <c r="AD27" s="478">
        <f>IF(AND(R27="",X27="",AA27=""),"",SUM(R27,X27,AA27))</f>
        <v>0</v>
      </c>
      <c r="AE27" s="479">
        <f>IF(SUM(Q28,W28,Z28)&gt;0,SUM(Q28,W28,Z28),"")</f>
        <v>4</v>
      </c>
      <c r="AF27" s="480"/>
      <c r="AG27" s="481"/>
      <c r="AH27" s="482" t="str">
        <f>IF(AE27&lt;&gt;"",(RANK(AE27,AE25:AG32)&amp;"."),"")</f>
        <v>1.</v>
      </c>
      <c r="AI27" s="483"/>
      <c r="AJ27" s="484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2" customHeight="1" x14ac:dyDescent="0.25">
      <c r="A28" s="473"/>
      <c r="B28" s="485"/>
      <c r="C28" s="363"/>
      <c r="D28" s="364"/>
      <c r="E28" s="364"/>
      <c r="F28" s="364"/>
      <c r="G28" s="364"/>
      <c r="H28" s="364"/>
      <c r="I28" s="364"/>
      <c r="J28" s="364"/>
      <c r="K28" s="364"/>
      <c r="L28" s="365"/>
      <c r="M28" s="474"/>
      <c r="N28" s="474"/>
      <c r="O28" s="475"/>
      <c r="P28" s="68"/>
      <c r="Q28" s="58">
        <f>IF((P27=3),2,IF(R27=3,1,""))</f>
        <v>2</v>
      </c>
      <c r="R28" s="59"/>
      <c r="S28" s="69"/>
      <c r="T28" s="55"/>
      <c r="U28" s="56"/>
      <c r="V28" s="57"/>
      <c r="W28" s="58">
        <f>IF((V27=3),2,IF(X27=3,1,""))</f>
        <v>2</v>
      </c>
      <c r="X28" s="59"/>
      <c r="Y28" s="57"/>
      <c r="Z28" s="58" t="str">
        <f>IF((Y27=3),2,IF(AA27=3,1,""))</f>
        <v/>
      </c>
      <c r="AA28" s="60"/>
      <c r="AB28" s="371"/>
      <c r="AC28" s="373"/>
      <c r="AD28" s="375"/>
      <c r="AE28" s="379"/>
      <c r="AF28" s="380"/>
      <c r="AG28" s="381"/>
      <c r="AH28" s="393"/>
      <c r="AI28" s="394"/>
      <c r="AJ28" s="395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2" customHeight="1" x14ac:dyDescent="0.25">
      <c r="A29" s="473">
        <v>2</v>
      </c>
      <c r="B29" s="485">
        <v>3</v>
      </c>
      <c r="C29" s="486" t="str">
        <f>IF((A29=""),"",VLOOKUP(A29,[6]Prijave!$C$6:$E$81,2))</f>
        <v xml:space="preserve">ZAKRAJŠEK ANEJ </v>
      </c>
      <c r="D29" s="487"/>
      <c r="E29" s="487"/>
      <c r="F29" s="487"/>
      <c r="G29" s="487"/>
      <c r="H29" s="487"/>
      <c r="I29" s="487"/>
      <c r="J29" s="487"/>
      <c r="K29" s="487"/>
      <c r="L29" s="488"/>
      <c r="M29" s="474" t="str">
        <f>IF((A29=""),"","("&amp;UPPER(VLOOKUP(A29,[6]Prijave!$C$6:$E$81,3))&amp;")")</f>
        <v>(RAKEK)</v>
      </c>
      <c r="N29" s="474"/>
      <c r="O29" s="475"/>
      <c r="P29" s="231">
        <f>IF(AH40&lt;&gt;"",AH40,"")</f>
        <v>0</v>
      </c>
      <c r="Q29" s="231" t="s">
        <v>73</v>
      </c>
      <c r="R29" s="232">
        <f>IF(AJ40&lt;&gt;"",AJ40,"")</f>
        <v>3</v>
      </c>
      <c r="S29" s="236">
        <f>IF(AJ36&lt;&gt;"",AJ36,"")</f>
        <v>0</v>
      </c>
      <c r="T29" s="231" t="s">
        <v>73</v>
      </c>
      <c r="U29" s="232">
        <f>IF(AH36&lt;&gt;"",AH36,"")</f>
        <v>3</v>
      </c>
      <c r="V29" s="233"/>
      <c r="W29" s="234"/>
      <c r="X29" s="235"/>
      <c r="Y29" s="236" t="str">
        <f>IF(AJ37&lt;&gt;"",AJ37,"")</f>
        <v/>
      </c>
      <c r="Z29" s="231" t="s">
        <v>73</v>
      </c>
      <c r="AA29" s="237" t="str">
        <f>IF(AH37&lt;&gt;"",AH37,"")</f>
        <v/>
      </c>
      <c r="AB29" s="489">
        <f>IF(AND(P29="",S29="",Y29=""),"",SUM(P29,S29,Y29))</f>
        <v>0</v>
      </c>
      <c r="AC29" s="490" t="s">
        <v>73</v>
      </c>
      <c r="AD29" s="478">
        <f>IF(AND(R29="",U29="",AA29=""),"",SUM(R29,U29,AA29))</f>
        <v>6</v>
      </c>
      <c r="AE29" s="479">
        <f>IF(SUM(Q30,T30,Z30)&gt;0,SUM(Q30,T30,Z30),"")</f>
        <v>2</v>
      </c>
      <c r="AF29" s="480"/>
      <c r="AG29" s="481"/>
      <c r="AH29" s="482" t="str">
        <f>IF(AE29&lt;&gt;"",(RANK(AE29,AE25:AG32)&amp;"."),"")</f>
        <v>3.</v>
      </c>
      <c r="AI29" s="483"/>
      <c r="AJ29" s="484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2" customHeight="1" x14ac:dyDescent="0.25">
      <c r="A30" s="473"/>
      <c r="B30" s="485"/>
      <c r="C30" s="363"/>
      <c r="D30" s="364"/>
      <c r="E30" s="364"/>
      <c r="F30" s="364"/>
      <c r="G30" s="364"/>
      <c r="H30" s="364"/>
      <c r="I30" s="364"/>
      <c r="J30" s="364"/>
      <c r="K30" s="364"/>
      <c r="L30" s="365"/>
      <c r="M30" s="474"/>
      <c r="N30" s="474"/>
      <c r="O30" s="475"/>
      <c r="P30" s="68"/>
      <c r="Q30" s="58">
        <f>IF((P29=3),2,IF(R29=3,1,""))</f>
        <v>1</v>
      </c>
      <c r="R30" s="59"/>
      <c r="S30" s="57"/>
      <c r="T30" s="58">
        <f>IF((S29=3),2,IF(U29=3,1,""))</f>
        <v>1</v>
      </c>
      <c r="U30" s="59"/>
      <c r="V30" s="69"/>
      <c r="W30" s="55"/>
      <c r="X30" s="56"/>
      <c r="Y30" s="57"/>
      <c r="Z30" s="58" t="str">
        <f>IF((Y29=3),2,IF(AA29=3,1,""))</f>
        <v/>
      </c>
      <c r="AA30" s="60"/>
      <c r="AB30" s="371"/>
      <c r="AC30" s="373"/>
      <c r="AD30" s="375"/>
      <c r="AE30" s="379"/>
      <c r="AF30" s="380"/>
      <c r="AG30" s="381"/>
      <c r="AH30" s="393"/>
      <c r="AI30" s="394"/>
      <c r="AJ30" s="395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2" customHeight="1" x14ac:dyDescent="0.25">
      <c r="A31" s="473"/>
      <c r="B31" s="485">
        <v>4</v>
      </c>
      <c r="C31" s="486" t="str">
        <f>IF((A31=""),"",VLOOKUP(A31,[6]Prijave!$C$6:$E$81,2))</f>
        <v/>
      </c>
      <c r="D31" s="487"/>
      <c r="E31" s="487"/>
      <c r="F31" s="487"/>
      <c r="G31" s="487"/>
      <c r="H31" s="487"/>
      <c r="I31" s="487"/>
      <c r="J31" s="487"/>
      <c r="K31" s="487"/>
      <c r="L31" s="488"/>
      <c r="M31" s="474" t="str">
        <f>IF((A31=""),"","("&amp;UPPER(VLOOKUP(A31,[6]Prijave!$C$6:$E$81,3))&amp;")")</f>
        <v/>
      </c>
      <c r="N31" s="474"/>
      <c r="O31" s="475"/>
      <c r="P31" s="231" t="str">
        <f>IF(AJ35&lt;&gt;"",AJ35,"")</f>
        <v/>
      </c>
      <c r="Q31" s="231" t="s">
        <v>73</v>
      </c>
      <c r="R31" s="232" t="str">
        <f>IF(AH35&lt;&gt;"",AH35,"")</f>
        <v/>
      </c>
      <c r="S31" s="236" t="str">
        <f>IF(AJ39&lt;&gt;"",AJ39,"")</f>
        <v/>
      </c>
      <c r="T31" s="231" t="s">
        <v>73</v>
      </c>
      <c r="U31" s="232" t="str">
        <f>IF(AH39&lt;&gt;"",AH39,"")</f>
        <v/>
      </c>
      <c r="V31" s="236" t="str">
        <f>IF(AH37&lt;&gt;"",AH37,"")</f>
        <v/>
      </c>
      <c r="W31" s="231" t="s">
        <v>73</v>
      </c>
      <c r="X31" s="232" t="str">
        <f>IF(AJ37&lt;&gt;"",AJ37,"")</f>
        <v/>
      </c>
      <c r="Y31" s="233"/>
      <c r="Z31" s="234"/>
      <c r="AA31" s="238"/>
      <c r="AB31" s="489" t="str">
        <f>IF(AND(P31="",S31="",V31=""),"",SUM(P31,S31,V31))</f>
        <v/>
      </c>
      <c r="AC31" s="490" t="s">
        <v>73</v>
      </c>
      <c r="AD31" s="478" t="str">
        <f>IF(AND(R31="",U31="",X31=""),"",SUM(R31,U31,X31))</f>
        <v/>
      </c>
      <c r="AE31" s="479" t="str">
        <f>IF(SUM(Q32,T32,W32)&gt;0,SUM(Q32,T32,W32),"")</f>
        <v/>
      </c>
      <c r="AF31" s="480"/>
      <c r="AG31" s="481"/>
      <c r="AH31" s="476" t="str">
        <f>IF(AE31&lt;&gt;"",(RANK(AE31,AE25:AG32)&amp;"."),"")</f>
        <v/>
      </c>
      <c r="AI31" s="476"/>
      <c r="AJ31" s="47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3.5" customHeight="1" thickBot="1" x14ac:dyDescent="0.3">
      <c r="A32" s="473"/>
      <c r="B32" s="438"/>
      <c r="C32" s="439"/>
      <c r="D32" s="440"/>
      <c r="E32" s="440"/>
      <c r="F32" s="440"/>
      <c r="G32" s="440"/>
      <c r="H32" s="440"/>
      <c r="I32" s="440"/>
      <c r="J32" s="440"/>
      <c r="K32" s="440"/>
      <c r="L32" s="441"/>
      <c r="M32" s="442"/>
      <c r="N32" s="442"/>
      <c r="O32" s="443"/>
      <c r="P32" s="71"/>
      <c r="Q32" s="72" t="str">
        <f>IF((P31=3),2,IF(R31=3,1,""))</f>
        <v/>
      </c>
      <c r="R32" s="73"/>
      <c r="S32" s="74"/>
      <c r="T32" s="72" t="str">
        <f>IF((S31=3),2,IF(U31=3,1,""))</f>
        <v/>
      </c>
      <c r="U32" s="73"/>
      <c r="V32" s="74"/>
      <c r="W32" s="72" t="str">
        <f>IF((V31=3),2,IF(X31=3,1,""))</f>
        <v/>
      </c>
      <c r="X32" s="73"/>
      <c r="Y32" s="75"/>
      <c r="Z32" s="76"/>
      <c r="AA32" s="77"/>
      <c r="AB32" s="444"/>
      <c r="AC32" s="445"/>
      <c r="AD32" s="446"/>
      <c r="AE32" s="447"/>
      <c r="AF32" s="448"/>
      <c r="AG32" s="449"/>
      <c r="AH32" s="450"/>
      <c r="AI32" s="450"/>
      <c r="AJ32" s="451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6" customHeight="1" x14ac:dyDescent="0.3">
      <c r="AH33" s="42" t="s">
        <v>79</v>
      </c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2.75" customHeight="1" x14ac:dyDescent="0.3">
      <c r="B34" s="78"/>
      <c r="C34" s="79"/>
      <c r="D34" s="80"/>
      <c r="E34" s="80"/>
      <c r="F34" s="80"/>
      <c r="G34" s="80"/>
      <c r="H34" s="80"/>
      <c r="I34" s="80"/>
      <c r="J34" s="429"/>
      <c r="K34" s="429"/>
      <c r="L34" s="429"/>
      <c r="M34" s="429"/>
      <c r="N34" s="429"/>
      <c r="O34" s="429"/>
      <c r="P34" s="429"/>
      <c r="Q34" s="429"/>
      <c r="R34" s="429"/>
      <c r="S34" s="430">
        <v>1</v>
      </c>
      <c r="T34" s="430"/>
      <c r="U34" s="430"/>
      <c r="V34" s="430">
        <v>2</v>
      </c>
      <c r="W34" s="430"/>
      <c r="X34" s="430"/>
      <c r="Y34" s="430">
        <v>3</v>
      </c>
      <c r="Z34" s="430"/>
      <c r="AA34" s="430"/>
      <c r="AB34" s="430">
        <v>4</v>
      </c>
      <c r="AC34" s="430"/>
      <c r="AD34" s="430"/>
      <c r="AE34" s="430">
        <v>5</v>
      </c>
      <c r="AF34" s="430"/>
      <c r="AG34" s="431"/>
      <c r="AH34" s="432" t="s">
        <v>80</v>
      </c>
      <c r="AI34" s="429"/>
      <c r="AJ34" s="429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9" customHeight="1" x14ac:dyDescent="0.25">
      <c r="B35" s="435" t="s">
        <v>81</v>
      </c>
      <c r="C35" s="435"/>
      <c r="D35" s="82"/>
      <c r="E35" s="239" t="s">
        <v>82</v>
      </c>
      <c r="F35" s="491" t="str">
        <f>C25</f>
        <v xml:space="preserve">KOŠIR VITO </v>
      </c>
      <c r="G35" s="491"/>
      <c r="H35" s="491"/>
      <c r="I35" s="491"/>
      <c r="J35" s="491"/>
      <c r="K35" s="491"/>
      <c r="L35" s="240" t="s">
        <v>83</v>
      </c>
      <c r="M35" s="491" t="str">
        <f>C31</f>
        <v/>
      </c>
      <c r="N35" s="491"/>
      <c r="O35" s="491"/>
      <c r="P35" s="491"/>
      <c r="Q35" s="491"/>
      <c r="R35" s="492"/>
      <c r="S35" s="241"/>
      <c r="T35" s="242" t="s">
        <v>83</v>
      </c>
      <c r="U35" s="243"/>
      <c r="V35" s="241"/>
      <c r="W35" s="242" t="s">
        <v>83</v>
      </c>
      <c r="X35" s="243"/>
      <c r="Y35" s="241"/>
      <c r="Z35" s="242" t="s">
        <v>83</v>
      </c>
      <c r="AA35" s="243"/>
      <c r="AB35" s="241"/>
      <c r="AC35" s="242" t="s">
        <v>83</v>
      </c>
      <c r="AD35" s="243"/>
      <c r="AE35" s="241"/>
      <c r="AF35" s="242" t="s">
        <v>83</v>
      </c>
      <c r="AG35" s="243"/>
      <c r="AH35" s="244" t="str">
        <f t="shared" ref="AH35:AH40" si="13">IF(AND(AV35=0,AW35=0),"",AV35)</f>
        <v/>
      </c>
      <c r="AI35" s="245" t="s">
        <v>73</v>
      </c>
      <c r="AJ35" s="246" t="str">
        <f t="shared" ref="AJ35:AJ40" si="14">IF(AND(AV35=0,AW35=0),"",AW35)</f>
        <v/>
      </c>
      <c r="AL35" s="91">
        <f t="shared" ref="AL35:AL40" si="15">IF(S35&gt;U35,1,0)</f>
        <v>0</v>
      </c>
      <c r="AM35" s="91">
        <f t="shared" ref="AM35:AM40" si="16">IF(U35&gt;S35,1,0)</f>
        <v>0</v>
      </c>
      <c r="AN35" s="91">
        <f t="shared" ref="AN35:AN40" si="17">IF(V35&gt;X35,1,0)</f>
        <v>0</v>
      </c>
      <c r="AO35" s="91">
        <f t="shared" ref="AO35:AO40" si="18">IF(X35&gt;V35,1,0)</f>
        <v>0</v>
      </c>
      <c r="AP35" s="91">
        <f t="shared" ref="AP35:AP40" si="19">IF(Y35&gt;AA35,1,0)</f>
        <v>0</v>
      </c>
      <c r="AQ35" s="91">
        <f t="shared" ref="AQ35:AQ40" si="20">IF(AA35&gt;Y35,1,0)</f>
        <v>0</v>
      </c>
      <c r="AR35" s="91">
        <f t="shared" ref="AR35:AR40" si="21">IF(AB35&gt;AD35,1,0)</f>
        <v>0</v>
      </c>
      <c r="AS35" s="91">
        <f t="shared" ref="AS35:AS40" si="22">IF(AD35&gt;AB35,1,0)</f>
        <v>0</v>
      </c>
      <c r="AT35" s="91">
        <f t="shared" ref="AT35:AT40" si="23">IF(AE35&gt;AG35,1,0)</f>
        <v>0</v>
      </c>
      <c r="AU35" s="91">
        <f t="shared" ref="AU35:AU40" si="24">IF(AG35&gt;AE35,1,0)</f>
        <v>0</v>
      </c>
      <c r="AV35" s="91">
        <f t="shared" ref="AV35:AW40" si="25">AL35+AN35+AP35+AR35+AT35</f>
        <v>0</v>
      </c>
      <c r="AW35" s="91">
        <f t="shared" si="25"/>
        <v>0</v>
      </c>
      <c r="AX35" s="47"/>
    </row>
    <row r="36" spans="1:50" ht="19" customHeight="1" x14ac:dyDescent="0.25">
      <c r="B36" s="92"/>
      <c r="C36" s="93"/>
      <c r="E36" s="239" t="s">
        <v>84</v>
      </c>
      <c r="F36" s="491" t="str">
        <f>C27</f>
        <v xml:space="preserve">PETROVIČIČ ANŽE </v>
      </c>
      <c r="G36" s="491"/>
      <c r="H36" s="491"/>
      <c r="I36" s="491"/>
      <c r="J36" s="491"/>
      <c r="K36" s="491"/>
      <c r="L36" s="240" t="s">
        <v>83</v>
      </c>
      <c r="M36" s="491" t="str">
        <f>C29</f>
        <v xml:space="preserve">ZAKRAJŠEK ANEJ </v>
      </c>
      <c r="N36" s="491"/>
      <c r="O36" s="491"/>
      <c r="P36" s="491"/>
      <c r="Q36" s="491"/>
      <c r="R36" s="492"/>
      <c r="S36" s="241">
        <v>11</v>
      </c>
      <c r="T36" s="242" t="s">
        <v>83</v>
      </c>
      <c r="U36" s="243">
        <v>5</v>
      </c>
      <c r="V36" s="241">
        <v>11</v>
      </c>
      <c r="W36" s="242" t="s">
        <v>83</v>
      </c>
      <c r="X36" s="243">
        <v>6</v>
      </c>
      <c r="Y36" s="241">
        <v>11</v>
      </c>
      <c r="Z36" s="242" t="s">
        <v>83</v>
      </c>
      <c r="AA36" s="243">
        <v>5</v>
      </c>
      <c r="AB36" s="241"/>
      <c r="AC36" s="242" t="s">
        <v>83</v>
      </c>
      <c r="AD36" s="243"/>
      <c r="AE36" s="241"/>
      <c r="AF36" s="242" t="s">
        <v>83</v>
      </c>
      <c r="AG36" s="243"/>
      <c r="AH36" s="244">
        <f t="shared" si="13"/>
        <v>3</v>
      </c>
      <c r="AI36" s="245" t="s">
        <v>73</v>
      </c>
      <c r="AJ36" s="246">
        <f t="shared" si="14"/>
        <v>0</v>
      </c>
      <c r="AL36" s="91">
        <f t="shared" si="15"/>
        <v>1</v>
      </c>
      <c r="AM36" s="91">
        <f t="shared" si="16"/>
        <v>0</v>
      </c>
      <c r="AN36" s="91">
        <f t="shared" si="17"/>
        <v>1</v>
      </c>
      <c r="AO36" s="91">
        <f t="shared" si="18"/>
        <v>0</v>
      </c>
      <c r="AP36" s="91">
        <f t="shared" si="19"/>
        <v>1</v>
      </c>
      <c r="AQ36" s="91">
        <f t="shared" si="20"/>
        <v>0</v>
      </c>
      <c r="AR36" s="91">
        <f t="shared" si="21"/>
        <v>0</v>
      </c>
      <c r="AS36" s="91">
        <f t="shared" si="22"/>
        <v>0</v>
      </c>
      <c r="AT36" s="91">
        <f t="shared" si="23"/>
        <v>0</v>
      </c>
      <c r="AU36" s="91">
        <f t="shared" si="24"/>
        <v>0</v>
      </c>
      <c r="AV36" s="91">
        <f t="shared" si="25"/>
        <v>3</v>
      </c>
      <c r="AW36" s="91">
        <f t="shared" si="25"/>
        <v>0</v>
      </c>
      <c r="AX36" s="47"/>
    </row>
    <row r="37" spans="1:50" ht="19" customHeight="1" x14ac:dyDescent="0.25">
      <c r="B37" s="435" t="s">
        <v>85</v>
      </c>
      <c r="C37" s="435"/>
      <c r="D37" s="82"/>
      <c r="E37" s="239" t="s">
        <v>86</v>
      </c>
      <c r="F37" s="491" t="str">
        <f>C31</f>
        <v/>
      </c>
      <c r="G37" s="491"/>
      <c r="H37" s="491"/>
      <c r="I37" s="491"/>
      <c r="J37" s="491"/>
      <c r="K37" s="491"/>
      <c r="L37" s="240" t="s">
        <v>83</v>
      </c>
      <c r="M37" s="491" t="str">
        <f>C29</f>
        <v xml:space="preserve">ZAKRAJŠEK ANEJ </v>
      </c>
      <c r="N37" s="491"/>
      <c r="O37" s="491"/>
      <c r="P37" s="491"/>
      <c r="Q37" s="491"/>
      <c r="R37" s="492"/>
      <c r="S37" s="241"/>
      <c r="T37" s="242" t="s">
        <v>83</v>
      </c>
      <c r="U37" s="243"/>
      <c r="V37" s="241"/>
      <c r="W37" s="242" t="s">
        <v>83</v>
      </c>
      <c r="X37" s="243"/>
      <c r="Y37" s="241"/>
      <c r="Z37" s="242" t="s">
        <v>83</v>
      </c>
      <c r="AA37" s="243"/>
      <c r="AB37" s="241"/>
      <c r="AC37" s="242" t="s">
        <v>83</v>
      </c>
      <c r="AD37" s="243"/>
      <c r="AE37" s="241"/>
      <c r="AF37" s="242" t="s">
        <v>83</v>
      </c>
      <c r="AG37" s="243"/>
      <c r="AH37" s="244" t="str">
        <f t="shared" si="13"/>
        <v/>
      </c>
      <c r="AI37" s="245" t="s">
        <v>73</v>
      </c>
      <c r="AJ37" s="246" t="str">
        <f t="shared" si="14"/>
        <v/>
      </c>
      <c r="AL37" s="91">
        <f t="shared" si="15"/>
        <v>0</v>
      </c>
      <c r="AM37" s="91">
        <f t="shared" si="16"/>
        <v>0</v>
      </c>
      <c r="AN37" s="91">
        <f t="shared" si="17"/>
        <v>0</v>
      </c>
      <c r="AO37" s="91">
        <f t="shared" si="18"/>
        <v>0</v>
      </c>
      <c r="AP37" s="91">
        <f t="shared" si="19"/>
        <v>0</v>
      </c>
      <c r="AQ37" s="91">
        <f t="shared" si="20"/>
        <v>0</v>
      </c>
      <c r="AR37" s="91">
        <f t="shared" si="21"/>
        <v>0</v>
      </c>
      <c r="AS37" s="91">
        <f t="shared" si="22"/>
        <v>0</v>
      </c>
      <c r="AT37" s="91">
        <f t="shared" si="23"/>
        <v>0</v>
      </c>
      <c r="AU37" s="91">
        <f t="shared" si="24"/>
        <v>0</v>
      </c>
      <c r="AV37" s="91">
        <f t="shared" si="25"/>
        <v>0</v>
      </c>
      <c r="AW37" s="91">
        <f t="shared" si="25"/>
        <v>0</v>
      </c>
      <c r="AX37" s="47"/>
    </row>
    <row r="38" spans="1:50" ht="19" customHeight="1" x14ac:dyDescent="0.25">
      <c r="B38" s="94"/>
      <c r="C38" s="95"/>
      <c r="D38" s="82"/>
      <c r="E38" s="239" t="s">
        <v>87</v>
      </c>
      <c r="F38" s="491" t="str">
        <f>C25</f>
        <v xml:space="preserve">KOŠIR VITO </v>
      </c>
      <c r="G38" s="491"/>
      <c r="H38" s="491"/>
      <c r="I38" s="491"/>
      <c r="J38" s="491"/>
      <c r="K38" s="491"/>
      <c r="L38" s="240" t="s">
        <v>83</v>
      </c>
      <c r="M38" s="491" t="str">
        <f>C27</f>
        <v xml:space="preserve">PETROVIČIČ ANŽE </v>
      </c>
      <c r="N38" s="491"/>
      <c r="O38" s="491"/>
      <c r="P38" s="491"/>
      <c r="Q38" s="491"/>
      <c r="R38" s="492"/>
      <c r="S38" s="241">
        <v>7</v>
      </c>
      <c r="T38" s="242" t="s">
        <v>83</v>
      </c>
      <c r="U38" s="243">
        <v>11</v>
      </c>
      <c r="V38" s="241">
        <v>6</v>
      </c>
      <c r="W38" s="242" t="s">
        <v>83</v>
      </c>
      <c r="X38" s="243">
        <v>11</v>
      </c>
      <c r="Y38" s="241">
        <v>9</v>
      </c>
      <c r="Z38" s="242" t="s">
        <v>83</v>
      </c>
      <c r="AA38" s="243">
        <v>11</v>
      </c>
      <c r="AB38" s="241"/>
      <c r="AC38" s="242" t="s">
        <v>83</v>
      </c>
      <c r="AD38" s="243"/>
      <c r="AE38" s="241"/>
      <c r="AF38" s="242" t="s">
        <v>83</v>
      </c>
      <c r="AG38" s="243"/>
      <c r="AH38" s="244">
        <f t="shared" si="13"/>
        <v>0</v>
      </c>
      <c r="AI38" s="96" t="s">
        <v>73</v>
      </c>
      <c r="AJ38" s="246">
        <f t="shared" si="14"/>
        <v>3</v>
      </c>
      <c r="AL38" s="91">
        <f t="shared" si="15"/>
        <v>0</v>
      </c>
      <c r="AM38" s="91">
        <f t="shared" si="16"/>
        <v>1</v>
      </c>
      <c r="AN38" s="91">
        <f t="shared" si="17"/>
        <v>0</v>
      </c>
      <c r="AO38" s="91">
        <f t="shared" si="18"/>
        <v>1</v>
      </c>
      <c r="AP38" s="91">
        <f t="shared" si="19"/>
        <v>0</v>
      </c>
      <c r="AQ38" s="91">
        <f t="shared" si="20"/>
        <v>1</v>
      </c>
      <c r="AR38" s="91">
        <f t="shared" si="21"/>
        <v>0</v>
      </c>
      <c r="AS38" s="91">
        <f t="shared" si="22"/>
        <v>0</v>
      </c>
      <c r="AT38" s="91">
        <f t="shared" si="23"/>
        <v>0</v>
      </c>
      <c r="AU38" s="91">
        <f t="shared" si="24"/>
        <v>0</v>
      </c>
      <c r="AV38" s="91">
        <f t="shared" si="25"/>
        <v>0</v>
      </c>
      <c r="AW38" s="91">
        <f t="shared" si="25"/>
        <v>3</v>
      </c>
      <c r="AX38" s="47"/>
    </row>
    <row r="39" spans="1:50" ht="19" customHeight="1" x14ac:dyDescent="0.25">
      <c r="B39" s="435" t="s">
        <v>88</v>
      </c>
      <c r="C39" s="435"/>
      <c r="D39" s="82"/>
      <c r="E39" s="239" t="s">
        <v>89</v>
      </c>
      <c r="F39" s="491" t="str">
        <f>C27</f>
        <v xml:space="preserve">PETROVIČIČ ANŽE </v>
      </c>
      <c r="G39" s="491"/>
      <c r="H39" s="491"/>
      <c r="I39" s="491"/>
      <c r="J39" s="491"/>
      <c r="K39" s="491"/>
      <c r="L39" s="240" t="s">
        <v>83</v>
      </c>
      <c r="M39" s="491" t="str">
        <f>C31</f>
        <v/>
      </c>
      <c r="N39" s="491"/>
      <c r="O39" s="491"/>
      <c r="P39" s="491"/>
      <c r="Q39" s="491"/>
      <c r="R39" s="492"/>
      <c r="S39" s="241"/>
      <c r="T39" s="242" t="s">
        <v>83</v>
      </c>
      <c r="U39" s="243"/>
      <c r="V39" s="241"/>
      <c r="W39" s="242" t="s">
        <v>83</v>
      </c>
      <c r="X39" s="243"/>
      <c r="Y39" s="241"/>
      <c r="Z39" s="242" t="s">
        <v>83</v>
      </c>
      <c r="AA39" s="243"/>
      <c r="AB39" s="241"/>
      <c r="AC39" s="242" t="s">
        <v>83</v>
      </c>
      <c r="AD39" s="243"/>
      <c r="AE39" s="241"/>
      <c r="AF39" s="242" t="s">
        <v>83</v>
      </c>
      <c r="AG39" s="243"/>
      <c r="AH39" s="244" t="str">
        <f t="shared" si="13"/>
        <v/>
      </c>
      <c r="AI39" s="245" t="s">
        <v>73</v>
      </c>
      <c r="AJ39" s="246" t="str">
        <f t="shared" si="14"/>
        <v/>
      </c>
      <c r="AL39" s="91">
        <f t="shared" si="15"/>
        <v>0</v>
      </c>
      <c r="AM39" s="91">
        <f t="shared" si="16"/>
        <v>0</v>
      </c>
      <c r="AN39" s="91">
        <f t="shared" si="17"/>
        <v>0</v>
      </c>
      <c r="AO39" s="91">
        <f t="shared" si="18"/>
        <v>0</v>
      </c>
      <c r="AP39" s="91">
        <f t="shared" si="19"/>
        <v>0</v>
      </c>
      <c r="AQ39" s="91">
        <f t="shared" si="20"/>
        <v>0</v>
      </c>
      <c r="AR39" s="91">
        <f t="shared" si="21"/>
        <v>0</v>
      </c>
      <c r="AS39" s="91">
        <f t="shared" si="22"/>
        <v>0</v>
      </c>
      <c r="AT39" s="91">
        <f t="shared" si="23"/>
        <v>0</v>
      </c>
      <c r="AU39" s="91">
        <f t="shared" si="24"/>
        <v>0</v>
      </c>
      <c r="AV39" s="91">
        <f t="shared" si="25"/>
        <v>0</v>
      </c>
      <c r="AW39" s="91">
        <f t="shared" si="25"/>
        <v>0</v>
      </c>
      <c r="AX39" s="47"/>
    </row>
    <row r="40" spans="1:50" ht="19" customHeight="1" x14ac:dyDescent="0.25">
      <c r="B40" s="94"/>
      <c r="C40" s="95"/>
      <c r="D40" s="82"/>
      <c r="E40" s="97" t="s">
        <v>90</v>
      </c>
      <c r="F40" s="436" t="str">
        <f>C29</f>
        <v xml:space="preserve">ZAKRAJŠEK ANEJ </v>
      </c>
      <c r="G40" s="436"/>
      <c r="H40" s="436"/>
      <c r="I40" s="436"/>
      <c r="J40" s="436"/>
      <c r="K40" s="436"/>
      <c r="L40" s="98" t="s">
        <v>83</v>
      </c>
      <c r="M40" s="436" t="str">
        <f>C25</f>
        <v xml:space="preserve">KOŠIR VITO </v>
      </c>
      <c r="N40" s="436"/>
      <c r="O40" s="436"/>
      <c r="P40" s="436"/>
      <c r="Q40" s="436"/>
      <c r="R40" s="437"/>
      <c r="S40" s="99">
        <v>5</v>
      </c>
      <c r="T40" s="100" t="s">
        <v>83</v>
      </c>
      <c r="U40" s="101">
        <v>11</v>
      </c>
      <c r="V40" s="99">
        <v>8</v>
      </c>
      <c r="W40" s="100" t="s">
        <v>83</v>
      </c>
      <c r="X40" s="101">
        <v>11</v>
      </c>
      <c r="Y40" s="99">
        <v>6</v>
      </c>
      <c r="Z40" s="100" t="s">
        <v>83</v>
      </c>
      <c r="AA40" s="101">
        <v>11</v>
      </c>
      <c r="AB40" s="99"/>
      <c r="AC40" s="100" t="s">
        <v>83</v>
      </c>
      <c r="AD40" s="101"/>
      <c r="AE40" s="99"/>
      <c r="AF40" s="100" t="s">
        <v>83</v>
      </c>
      <c r="AG40" s="101"/>
      <c r="AH40" s="102">
        <f t="shared" si="13"/>
        <v>0</v>
      </c>
      <c r="AI40" s="103" t="s">
        <v>73</v>
      </c>
      <c r="AJ40" s="51">
        <f t="shared" si="14"/>
        <v>3</v>
      </c>
      <c r="AL40" s="91">
        <f t="shared" si="15"/>
        <v>0</v>
      </c>
      <c r="AM40" s="91">
        <f t="shared" si="16"/>
        <v>1</v>
      </c>
      <c r="AN40" s="91">
        <f t="shared" si="17"/>
        <v>0</v>
      </c>
      <c r="AO40" s="91">
        <f t="shared" si="18"/>
        <v>1</v>
      </c>
      <c r="AP40" s="91">
        <f t="shared" si="19"/>
        <v>0</v>
      </c>
      <c r="AQ40" s="91">
        <f t="shared" si="20"/>
        <v>1</v>
      </c>
      <c r="AR40" s="91">
        <f t="shared" si="21"/>
        <v>0</v>
      </c>
      <c r="AS40" s="91">
        <f t="shared" si="22"/>
        <v>0</v>
      </c>
      <c r="AT40" s="91">
        <f t="shared" si="23"/>
        <v>0</v>
      </c>
      <c r="AU40" s="91">
        <f t="shared" si="24"/>
        <v>0</v>
      </c>
      <c r="AV40" s="91">
        <f t="shared" si="25"/>
        <v>0</v>
      </c>
      <c r="AW40" s="91">
        <f t="shared" si="25"/>
        <v>3</v>
      </c>
      <c r="AX40" s="47"/>
    </row>
    <row r="41" spans="1:50" ht="9" customHeight="1" thickBot="1" x14ac:dyDescent="0.35">
      <c r="B41" s="104"/>
      <c r="C41" s="105"/>
      <c r="D41" s="82"/>
      <c r="E41" s="82"/>
      <c r="F41" s="106"/>
      <c r="G41" s="46"/>
      <c r="H41" s="46"/>
      <c r="I41" s="46"/>
      <c r="K41" s="46"/>
      <c r="L41" s="46"/>
      <c r="O41" s="107"/>
      <c r="P41" s="107"/>
      <c r="Q41" s="107"/>
      <c r="S41" s="108"/>
      <c r="T41" s="8"/>
      <c r="U41" s="109"/>
      <c r="V41" s="108"/>
      <c r="W41" s="8"/>
      <c r="X41" s="109"/>
      <c r="Y41" s="108"/>
      <c r="Z41" s="8"/>
      <c r="AA41" s="109"/>
      <c r="AB41" s="108"/>
      <c r="AC41" s="8"/>
      <c r="AD41" s="109"/>
      <c r="AE41" s="108"/>
      <c r="AF41" s="8"/>
      <c r="AG41" s="109"/>
      <c r="AH41" s="110"/>
      <c r="AI41" s="8"/>
      <c r="AJ41" s="111"/>
      <c r="AK41" s="46"/>
    </row>
    <row r="42" spans="1:50" ht="12.75" customHeight="1" x14ac:dyDescent="0.25">
      <c r="B42" s="329">
        <f>B23+1</f>
        <v>3</v>
      </c>
      <c r="C42" s="331" t="s">
        <v>75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3"/>
      <c r="P42" s="337">
        <v>1</v>
      </c>
      <c r="Q42" s="338"/>
      <c r="R42" s="339"/>
      <c r="S42" s="343">
        <v>2</v>
      </c>
      <c r="T42" s="338"/>
      <c r="U42" s="339"/>
      <c r="V42" s="343">
        <v>3</v>
      </c>
      <c r="W42" s="338"/>
      <c r="X42" s="339"/>
      <c r="Y42" s="343">
        <v>4</v>
      </c>
      <c r="Z42" s="338"/>
      <c r="AA42" s="345"/>
      <c r="AB42" s="347" t="s">
        <v>76</v>
      </c>
      <c r="AC42" s="348"/>
      <c r="AD42" s="349"/>
      <c r="AE42" s="353" t="s">
        <v>77</v>
      </c>
      <c r="AF42" s="348"/>
      <c r="AG42" s="349"/>
      <c r="AH42" s="353" t="s">
        <v>78</v>
      </c>
      <c r="AI42" s="348"/>
      <c r="AJ42" s="355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3.5" customHeight="1" thickBot="1" x14ac:dyDescent="0.3">
      <c r="B43" s="330"/>
      <c r="C43" s="334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6"/>
      <c r="P43" s="340"/>
      <c r="Q43" s="341"/>
      <c r="R43" s="342"/>
      <c r="S43" s="344"/>
      <c r="T43" s="341"/>
      <c r="U43" s="342"/>
      <c r="V43" s="344"/>
      <c r="W43" s="341"/>
      <c r="X43" s="342"/>
      <c r="Y43" s="344"/>
      <c r="Z43" s="341"/>
      <c r="AA43" s="346"/>
      <c r="AB43" s="350"/>
      <c r="AC43" s="351"/>
      <c r="AD43" s="352"/>
      <c r="AE43" s="354"/>
      <c r="AF43" s="351"/>
      <c r="AG43" s="352"/>
      <c r="AH43" s="354"/>
      <c r="AI43" s="351"/>
      <c r="AJ43" s="356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2" customHeight="1" x14ac:dyDescent="0.25">
      <c r="A44" s="473">
        <v>6</v>
      </c>
      <c r="B44" s="358">
        <v>1</v>
      </c>
      <c r="C44" s="360" t="str">
        <f>IF((A44=""),"",VLOOKUP(A44,[6]Prijave!$C$6:$E$81,2))</f>
        <v xml:space="preserve">VONČINA HINKO </v>
      </c>
      <c r="D44" s="361"/>
      <c r="E44" s="361"/>
      <c r="F44" s="361"/>
      <c r="G44" s="361"/>
      <c r="H44" s="361"/>
      <c r="I44" s="361"/>
      <c r="J44" s="361"/>
      <c r="K44" s="361"/>
      <c r="L44" s="362"/>
      <c r="M44" s="366" t="str">
        <f>IF((A44=""),"","("&amp;UPPER(VLOOKUP(A44,[6]Prijave!$C$6:$E$81,3))&amp;")")</f>
        <v>(ŠENTJOŠT)</v>
      </c>
      <c r="N44" s="366"/>
      <c r="O44" s="367"/>
      <c r="P44" s="48"/>
      <c r="Q44" s="48"/>
      <c r="R44" s="49"/>
      <c r="S44" s="50">
        <f>IF(AH57&lt;&gt;"",AH57,"")</f>
        <v>1</v>
      </c>
      <c r="T44" s="51" t="s">
        <v>73</v>
      </c>
      <c r="U44" s="52">
        <f>IF(AJ57&lt;&gt;"",AJ57,"")</f>
        <v>3</v>
      </c>
      <c r="V44" s="50">
        <f>IF(AJ59&lt;&gt;"",AJ59,"")</f>
        <v>0</v>
      </c>
      <c r="W44" s="51" t="s">
        <v>73</v>
      </c>
      <c r="X44" s="52">
        <f>IF(AH59&lt;&gt;"",AH59,"")</f>
        <v>3</v>
      </c>
      <c r="Y44" s="50" t="str">
        <f>IF(AH54&lt;&gt;"",AH54,"")</f>
        <v/>
      </c>
      <c r="Z44" s="53" t="s">
        <v>73</v>
      </c>
      <c r="AA44" s="54" t="str">
        <f>IF(AJ54&lt;&gt;"",AJ54,"")</f>
        <v/>
      </c>
      <c r="AB44" s="370">
        <f>IF(AND(S44="",V44="",Y44=""),"",SUM(S44,V44,Y44))</f>
        <v>1</v>
      </c>
      <c r="AC44" s="372" t="s">
        <v>73</v>
      </c>
      <c r="AD44" s="374">
        <f>IF(AND(U44="",X44="",AA44=""),"",SUM(U44,X44,AA44))</f>
        <v>6</v>
      </c>
      <c r="AE44" s="376">
        <f>IF(SUM(T45,W45,Z45)&gt;0,SUM(T45,W45,Z45),"")</f>
        <v>2</v>
      </c>
      <c r="AF44" s="377"/>
      <c r="AG44" s="378"/>
      <c r="AH44" s="382" t="str">
        <f>IF(AE44&lt;&gt;"",(RANK(AE44,AE44:AG51)&amp;"."),"")</f>
        <v>3.</v>
      </c>
      <c r="AI44" s="382"/>
      <c r="AJ44" s="383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2" customHeight="1" x14ac:dyDescent="0.25">
      <c r="A45" s="473"/>
      <c r="B45" s="485"/>
      <c r="C45" s="363"/>
      <c r="D45" s="364"/>
      <c r="E45" s="364"/>
      <c r="F45" s="364"/>
      <c r="G45" s="364"/>
      <c r="H45" s="364"/>
      <c r="I45" s="364"/>
      <c r="J45" s="364"/>
      <c r="K45" s="364"/>
      <c r="L45" s="365"/>
      <c r="M45" s="474"/>
      <c r="N45" s="474"/>
      <c r="O45" s="475"/>
      <c r="P45" s="55"/>
      <c r="Q45" s="55"/>
      <c r="R45" s="56"/>
      <c r="S45" s="57"/>
      <c r="T45" s="58">
        <f>IF((S44=3),2,IF(U44=3,1,""))</f>
        <v>1</v>
      </c>
      <c r="U45" s="59"/>
      <c r="V45" s="57"/>
      <c r="W45" s="58">
        <f>IF((V44=3),2,IF(X44=3,1,""))</f>
        <v>1</v>
      </c>
      <c r="X45" s="59"/>
      <c r="Y45" s="57"/>
      <c r="Z45" s="58" t="str">
        <f>IF((Y44=3),2,IF(AA44=3,1,""))</f>
        <v/>
      </c>
      <c r="AA45" s="60"/>
      <c r="AB45" s="371"/>
      <c r="AC45" s="373"/>
      <c r="AD45" s="375"/>
      <c r="AE45" s="379"/>
      <c r="AF45" s="380"/>
      <c r="AG45" s="381"/>
      <c r="AH45" s="476"/>
      <c r="AI45" s="476"/>
      <c r="AJ45" s="47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2" customHeight="1" x14ac:dyDescent="0.25">
      <c r="A46" s="473">
        <v>5</v>
      </c>
      <c r="B46" s="485">
        <v>2</v>
      </c>
      <c r="C46" s="486" t="str">
        <f>IF((A46=""),"",VLOOKUP(A46,[6]Prijave!$C$6:$E$81,2))</f>
        <v xml:space="preserve">RUS DAVID </v>
      </c>
      <c r="D46" s="487"/>
      <c r="E46" s="487"/>
      <c r="F46" s="487"/>
      <c r="G46" s="487"/>
      <c r="H46" s="487"/>
      <c r="I46" s="487"/>
      <c r="J46" s="487"/>
      <c r="K46" s="487"/>
      <c r="L46" s="488"/>
      <c r="M46" s="474" t="str">
        <f>IF((A46=""),"","("&amp;UPPER(VLOOKUP(A46,[6]Prijave!$C$6:$E$81,3))&amp;")")</f>
        <v>(PRE)</v>
      </c>
      <c r="N46" s="474"/>
      <c r="O46" s="475"/>
      <c r="P46" s="231">
        <f>IF(AJ57&lt;&gt;"",AJ57,"")</f>
        <v>3</v>
      </c>
      <c r="Q46" s="231" t="s">
        <v>73</v>
      </c>
      <c r="R46" s="232">
        <f>IF(AH57&lt;&gt;"",AH57,"")</f>
        <v>1</v>
      </c>
      <c r="S46" s="233"/>
      <c r="T46" s="234"/>
      <c r="U46" s="235"/>
      <c r="V46" s="236">
        <f>IF(AH55&lt;&gt;"",AH55,"")</f>
        <v>3</v>
      </c>
      <c r="W46" s="231" t="s">
        <v>73</v>
      </c>
      <c r="X46" s="232">
        <f>IF(AJ55&lt;&gt;"",AJ55,"")</f>
        <v>0</v>
      </c>
      <c r="Y46" s="236" t="str">
        <f>IF(AH58&lt;&gt;"",AH58,"")</f>
        <v/>
      </c>
      <c r="Z46" s="231" t="s">
        <v>73</v>
      </c>
      <c r="AA46" s="237" t="str">
        <f>IF(AJ58&lt;&gt;"",AJ58,"")</f>
        <v/>
      </c>
      <c r="AB46" s="489">
        <f>IF(AND(P46="",V46="",Y46=""),"",SUM(P46,V46,Y46))</f>
        <v>6</v>
      </c>
      <c r="AC46" s="490" t="s">
        <v>73</v>
      </c>
      <c r="AD46" s="478">
        <f>IF(AND(R46="",X46="",AA46=""),"",SUM(R46,X46,AA46))</f>
        <v>1</v>
      </c>
      <c r="AE46" s="479">
        <f>IF(SUM(Q47,W47,Z47)&gt;0,SUM(Q47,W47,Z47),"")</f>
        <v>4</v>
      </c>
      <c r="AF46" s="480"/>
      <c r="AG46" s="481"/>
      <c r="AH46" s="482" t="str">
        <f>IF(AE46&lt;&gt;"",(RANK(AE46,AE44:AG51)&amp;"."),"")</f>
        <v>1.</v>
      </c>
      <c r="AI46" s="483"/>
      <c r="AJ46" s="484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50" ht="12" customHeight="1" x14ac:dyDescent="0.25">
      <c r="A47" s="473"/>
      <c r="B47" s="485"/>
      <c r="C47" s="363"/>
      <c r="D47" s="364"/>
      <c r="E47" s="364"/>
      <c r="F47" s="364"/>
      <c r="G47" s="364"/>
      <c r="H47" s="364"/>
      <c r="I47" s="364"/>
      <c r="J47" s="364"/>
      <c r="K47" s="364"/>
      <c r="L47" s="365"/>
      <c r="M47" s="474"/>
      <c r="N47" s="474"/>
      <c r="O47" s="475"/>
      <c r="P47" s="68"/>
      <c r="Q47" s="58">
        <f>IF((P46=3),2,IF(R46=3,1,""))</f>
        <v>2</v>
      </c>
      <c r="R47" s="59"/>
      <c r="S47" s="69"/>
      <c r="T47" s="55"/>
      <c r="U47" s="56"/>
      <c r="V47" s="57"/>
      <c r="W47" s="58">
        <f>IF((V46=3),2,IF(X46=3,1,""))</f>
        <v>2</v>
      </c>
      <c r="X47" s="59"/>
      <c r="Y47" s="57"/>
      <c r="Z47" s="58" t="str">
        <f>IF((Y46=3),2,IF(AA46=3,1,""))</f>
        <v/>
      </c>
      <c r="AA47" s="60"/>
      <c r="AB47" s="371"/>
      <c r="AC47" s="373"/>
      <c r="AD47" s="375"/>
      <c r="AE47" s="379"/>
      <c r="AF47" s="380"/>
      <c r="AG47" s="381"/>
      <c r="AH47" s="393"/>
      <c r="AI47" s="394"/>
      <c r="AJ47" s="395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50" ht="12" customHeight="1" x14ac:dyDescent="0.25">
      <c r="A48" s="473">
        <v>3</v>
      </c>
      <c r="B48" s="485">
        <v>3</v>
      </c>
      <c r="C48" s="486" t="str">
        <f>IF((A48=""),"",VLOOKUP(A48,[6]Prijave!$C$6:$E$81,2))</f>
        <v xml:space="preserve">ŠTRUKELJ ŽIGA </v>
      </c>
      <c r="D48" s="487"/>
      <c r="E48" s="487"/>
      <c r="F48" s="487"/>
      <c r="G48" s="487"/>
      <c r="H48" s="487"/>
      <c r="I48" s="487"/>
      <c r="J48" s="487"/>
      <c r="K48" s="487"/>
      <c r="L48" s="488"/>
      <c r="M48" s="474" t="str">
        <f>IF((A48=""),"","("&amp;UPPER(VLOOKUP(A48,[6]Prijave!$C$6:$E$81,3))&amp;")")</f>
        <v>(RAKEK)</v>
      </c>
      <c r="N48" s="474"/>
      <c r="O48" s="475"/>
      <c r="P48" s="231">
        <f>IF(AH59&lt;&gt;"",AH59,"")</f>
        <v>3</v>
      </c>
      <c r="Q48" s="231" t="s">
        <v>73</v>
      </c>
      <c r="R48" s="232">
        <f>IF(AJ59&lt;&gt;"",AJ59,"")</f>
        <v>0</v>
      </c>
      <c r="S48" s="236">
        <f>IF(AJ55&lt;&gt;"",AJ55,"")</f>
        <v>0</v>
      </c>
      <c r="T48" s="231" t="s">
        <v>73</v>
      </c>
      <c r="U48" s="232">
        <f>IF(AH55&lt;&gt;"",AH55,"")</f>
        <v>3</v>
      </c>
      <c r="V48" s="233"/>
      <c r="W48" s="234"/>
      <c r="X48" s="235"/>
      <c r="Y48" s="236" t="str">
        <f>IF(AJ56&lt;&gt;"",AJ56,"")</f>
        <v/>
      </c>
      <c r="Z48" s="231" t="s">
        <v>73</v>
      </c>
      <c r="AA48" s="237" t="str">
        <f>IF(AH56&lt;&gt;"",AH56,"")</f>
        <v/>
      </c>
      <c r="AB48" s="489">
        <f>IF(AND(P48="",S48="",Y48=""),"",SUM(P48,S48,Y48))</f>
        <v>3</v>
      </c>
      <c r="AC48" s="490" t="s">
        <v>73</v>
      </c>
      <c r="AD48" s="478">
        <f>IF(AND(R48="",U48="",AA48=""),"",SUM(R48,U48,AA48))</f>
        <v>3</v>
      </c>
      <c r="AE48" s="479">
        <f>IF(SUM(Q49,T49,Z49)&gt;0,SUM(Q49,T49,Z49),"")</f>
        <v>3</v>
      </c>
      <c r="AF48" s="480"/>
      <c r="AG48" s="481"/>
      <c r="AH48" s="482" t="str">
        <f>IF(AE48&lt;&gt;"",(RANK(AE48,AE44:AG51)&amp;"."),"")</f>
        <v>2.</v>
      </c>
      <c r="AI48" s="483"/>
      <c r="AJ48" s="484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49" spans="1:50" ht="12" customHeight="1" x14ac:dyDescent="0.25">
      <c r="A49" s="473"/>
      <c r="B49" s="485"/>
      <c r="C49" s="363"/>
      <c r="D49" s="364"/>
      <c r="E49" s="364"/>
      <c r="F49" s="364"/>
      <c r="G49" s="364"/>
      <c r="H49" s="364"/>
      <c r="I49" s="364"/>
      <c r="J49" s="364"/>
      <c r="K49" s="364"/>
      <c r="L49" s="365"/>
      <c r="M49" s="474"/>
      <c r="N49" s="474"/>
      <c r="O49" s="475"/>
      <c r="P49" s="68"/>
      <c r="Q49" s="58">
        <f>IF((P48=3),2,IF(R48=3,1,""))</f>
        <v>2</v>
      </c>
      <c r="R49" s="59"/>
      <c r="S49" s="57"/>
      <c r="T49" s="58">
        <f>IF((S48=3),2,IF(U48=3,1,""))</f>
        <v>1</v>
      </c>
      <c r="U49" s="59"/>
      <c r="V49" s="69"/>
      <c r="W49" s="55"/>
      <c r="X49" s="56"/>
      <c r="Y49" s="57"/>
      <c r="Z49" s="58" t="str">
        <f>IF((Y48=3),2,IF(AA48=3,1,""))</f>
        <v/>
      </c>
      <c r="AA49" s="60"/>
      <c r="AB49" s="371"/>
      <c r="AC49" s="373"/>
      <c r="AD49" s="375"/>
      <c r="AE49" s="379"/>
      <c r="AF49" s="380"/>
      <c r="AG49" s="381"/>
      <c r="AH49" s="393"/>
      <c r="AI49" s="394"/>
      <c r="AJ49" s="395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</row>
    <row r="50" spans="1:50" ht="12" customHeight="1" x14ac:dyDescent="0.25">
      <c r="A50" s="473"/>
      <c r="B50" s="485">
        <v>4</v>
      </c>
      <c r="C50" s="486" t="str">
        <f>IF((A50=""),"",VLOOKUP(A50,[6]Prijave!$C$6:$E$81,2))</f>
        <v/>
      </c>
      <c r="D50" s="487"/>
      <c r="E50" s="487"/>
      <c r="F50" s="487"/>
      <c r="G50" s="487"/>
      <c r="H50" s="487"/>
      <c r="I50" s="487"/>
      <c r="J50" s="487"/>
      <c r="K50" s="487"/>
      <c r="L50" s="488"/>
      <c r="M50" s="474" t="str">
        <f>IF((A50=""),"","("&amp;UPPER(VLOOKUP(A50,[6]Prijave!$C$6:$E$81,3))&amp;")")</f>
        <v/>
      </c>
      <c r="N50" s="474"/>
      <c r="O50" s="475"/>
      <c r="P50" s="231" t="str">
        <f>IF(AJ54&lt;&gt;"",AJ54,"")</f>
        <v/>
      </c>
      <c r="Q50" s="231" t="s">
        <v>73</v>
      </c>
      <c r="R50" s="232" t="str">
        <f>IF(AH54&lt;&gt;"",AH54,"")</f>
        <v/>
      </c>
      <c r="S50" s="236" t="str">
        <f>IF(AJ58&lt;&gt;"",AJ58,"")</f>
        <v/>
      </c>
      <c r="T50" s="231" t="s">
        <v>73</v>
      </c>
      <c r="U50" s="232" t="str">
        <f>IF(AH58&lt;&gt;"",AH58,"")</f>
        <v/>
      </c>
      <c r="V50" s="236" t="str">
        <f>IF(AH56&lt;&gt;"",AH56,"")</f>
        <v/>
      </c>
      <c r="W50" s="231" t="s">
        <v>73</v>
      </c>
      <c r="X50" s="232" t="str">
        <f>IF(AJ56&lt;&gt;"",AJ56,"")</f>
        <v/>
      </c>
      <c r="Y50" s="233"/>
      <c r="Z50" s="234"/>
      <c r="AA50" s="238"/>
      <c r="AB50" s="489" t="str">
        <f>IF(AND(P50="",S50="",V50=""),"",SUM(P50,S50,V50))</f>
        <v/>
      </c>
      <c r="AC50" s="490" t="s">
        <v>73</v>
      </c>
      <c r="AD50" s="478" t="str">
        <f>IF(AND(R50="",U50="",X50=""),"",SUM(R50,U50,X50))</f>
        <v/>
      </c>
      <c r="AE50" s="479" t="str">
        <f>IF(SUM(Q51,T51,W51)&gt;0,SUM(Q51,T51,W51),"")</f>
        <v/>
      </c>
      <c r="AF50" s="480"/>
      <c r="AG50" s="481"/>
      <c r="AH50" s="476" t="str">
        <f>IF(AE50&lt;&gt;"",(RANK(AE50,AE44:AG51)&amp;"."),"")</f>
        <v/>
      </c>
      <c r="AI50" s="476"/>
      <c r="AJ50" s="47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</row>
    <row r="51" spans="1:50" ht="13.5" customHeight="1" thickBot="1" x14ac:dyDescent="0.3">
      <c r="A51" s="473"/>
      <c r="B51" s="438"/>
      <c r="C51" s="439"/>
      <c r="D51" s="440"/>
      <c r="E51" s="440"/>
      <c r="F51" s="440"/>
      <c r="G51" s="440"/>
      <c r="H51" s="440"/>
      <c r="I51" s="440"/>
      <c r="J51" s="440"/>
      <c r="K51" s="440"/>
      <c r="L51" s="441"/>
      <c r="M51" s="442"/>
      <c r="N51" s="442"/>
      <c r="O51" s="443"/>
      <c r="P51" s="71"/>
      <c r="Q51" s="72" t="str">
        <f>IF((P50=3),2,IF(R50=3,1,""))</f>
        <v/>
      </c>
      <c r="R51" s="73"/>
      <c r="S51" s="74"/>
      <c r="T51" s="72" t="str">
        <f>IF((S50=3),2,IF(U50=3,1,""))</f>
        <v/>
      </c>
      <c r="U51" s="73"/>
      <c r="V51" s="74"/>
      <c r="W51" s="72" t="str">
        <f>IF((V50=3),2,IF(X50=3,1,""))</f>
        <v/>
      </c>
      <c r="X51" s="73"/>
      <c r="Y51" s="75"/>
      <c r="Z51" s="76"/>
      <c r="AA51" s="77"/>
      <c r="AB51" s="444"/>
      <c r="AC51" s="445"/>
      <c r="AD51" s="446"/>
      <c r="AE51" s="447"/>
      <c r="AF51" s="448"/>
      <c r="AG51" s="449"/>
      <c r="AH51" s="450"/>
      <c r="AI51" s="450"/>
      <c r="AJ51" s="451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</row>
    <row r="52" spans="1:50" ht="6" customHeight="1" x14ac:dyDescent="0.3">
      <c r="AH52" s="42" t="s">
        <v>79</v>
      </c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</row>
    <row r="53" spans="1:50" ht="12.75" customHeight="1" x14ac:dyDescent="0.3">
      <c r="B53" s="78"/>
      <c r="C53" s="79"/>
      <c r="D53" s="80"/>
      <c r="E53" s="80"/>
      <c r="F53" s="80"/>
      <c r="G53" s="80"/>
      <c r="H53" s="80"/>
      <c r="I53" s="80"/>
      <c r="J53" s="429"/>
      <c r="K53" s="429"/>
      <c r="L53" s="429"/>
      <c r="M53" s="429"/>
      <c r="N53" s="429"/>
      <c r="O53" s="429"/>
      <c r="P53" s="429"/>
      <c r="Q53" s="429"/>
      <c r="R53" s="429"/>
      <c r="S53" s="430">
        <v>1</v>
      </c>
      <c r="T53" s="430"/>
      <c r="U53" s="430"/>
      <c r="V53" s="430">
        <v>2</v>
      </c>
      <c r="W53" s="430"/>
      <c r="X53" s="430"/>
      <c r="Y53" s="430">
        <v>3</v>
      </c>
      <c r="Z53" s="430"/>
      <c r="AA53" s="430"/>
      <c r="AB53" s="430">
        <v>4</v>
      </c>
      <c r="AC53" s="430"/>
      <c r="AD53" s="430"/>
      <c r="AE53" s="430">
        <v>5</v>
      </c>
      <c r="AF53" s="430"/>
      <c r="AG53" s="431"/>
      <c r="AH53" s="432" t="s">
        <v>80</v>
      </c>
      <c r="AI53" s="429"/>
      <c r="AJ53" s="429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ht="19" customHeight="1" x14ac:dyDescent="0.25">
      <c r="B54" s="435" t="s">
        <v>81</v>
      </c>
      <c r="C54" s="435"/>
      <c r="D54" s="82"/>
      <c r="E54" s="239" t="s">
        <v>82</v>
      </c>
      <c r="F54" s="491" t="str">
        <f>C44</f>
        <v xml:space="preserve">VONČINA HINKO </v>
      </c>
      <c r="G54" s="491"/>
      <c r="H54" s="491"/>
      <c r="I54" s="491"/>
      <c r="J54" s="491"/>
      <c r="K54" s="491"/>
      <c r="L54" s="240" t="s">
        <v>83</v>
      </c>
      <c r="M54" s="491" t="str">
        <f>C50</f>
        <v/>
      </c>
      <c r="N54" s="491"/>
      <c r="O54" s="491"/>
      <c r="P54" s="491"/>
      <c r="Q54" s="491"/>
      <c r="R54" s="492"/>
      <c r="S54" s="241"/>
      <c r="T54" s="242" t="s">
        <v>83</v>
      </c>
      <c r="U54" s="243"/>
      <c r="V54" s="241"/>
      <c r="W54" s="242" t="s">
        <v>83</v>
      </c>
      <c r="X54" s="243"/>
      <c r="Y54" s="241"/>
      <c r="Z54" s="242" t="s">
        <v>83</v>
      </c>
      <c r="AA54" s="243"/>
      <c r="AB54" s="241"/>
      <c r="AC54" s="242" t="s">
        <v>83</v>
      </c>
      <c r="AD54" s="243"/>
      <c r="AE54" s="241"/>
      <c r="AF54" s="242" t="s">
        <v>83</v>
      </c>
      <c r="AG54" s="243"/>
      <c r="AH54" s="244" t="str">
        <f t="shared" ref="AH54:AH59" si="26">IF(AND(AV54=0,AW54=0),"",AV54)</f>
        <v/>
      </c>
      <c r="AI54" s="245" t="s">
        <v>73</v>
      </c>
      <c r="AJ54" s="246" t="str">
        <f t="shared" ref="AJ54:AJ59" si="27">IF(AND(AV54=0,AW54=0),"",AW54)</f>
        <v/>
      </c>
      <c r="AL54" s="91">
        <f t="shared" ref="AL54:AL59" si="28">IF(S54&gt;U54,1,0)</f>
        <v>0</v>
      </c>
      <c r="AM54" s="91">
        <f t="shared" ref="AM54:AM59" si="29">IF(U54&gt;S54,1,0)</f>
        <v>0</v>
      </c>
      <c r="AN54" s="91">
        <f t="shared" ref="AN54:AN59" si="30">IF(V54&gt;X54,1,0)</f>
        <v>0</v>
      </c>
      <c r="AO54" s="91">
        <f t="shared" ref="AO54:AO59" si="31">IF(X54&gt;V54,1,0)</f>
        <v>0</v>
      </c>
      <c r="AP54" s="91">
        <f t="shared" ref="AP54:AP59" si="32">IF(Y54&gt;AA54,1,0)</f>
        <v>0</v>
      </c>
      <c r="AQ54" s="91">
        <f t="shared" ref="AQ54:AQ59" si="33">IF(AA54&gt;Y54,1,0)</f>
        <v>0</v>
      </c>
      <c r="AR54" s="91">
        <f t="shared" ref="AR54:AR59" si="34">IF(AB54&gt;AD54,1,0)</f>
        <v>0</v>
      </c>
      <c r="AS54" s="91">
        <f t="shared" ref="AS54:AS59" si="35">IF(AD54&gt;AB54,1,0)</f>
        <v>0</v>
      </c>
      <c r="AT54" s="91">
        <f t="shared" ref="AT54:AT59" si="36">IF(AE54&gt;AG54,1,0)</f>
        <v>0</v>
      </c>
      <c r="AU54" s="91">
        <f t="shared" ref="AU54:AU59" si="37">IF(AG54&gt;AE54,1,0)</f>
        <v>0</v>
      </c>
      <c r="AV54" s="91">
        <f t="shared" ref="AV54:AW59" si="38">AL54+AN54+AP54+AR54+AT54</f>
        <v>0</v>
      </c>
      <c r="AW54" s="91">
        <f t="shared" si="38"/>
        <v>0</v>
      </c>
      <c r="AX54" s="47"/>
    </row>
    <row r="55" spans="1:50" ht="19" customHeight="1" x14ac:dyDescent="0.25">
      <c r="B55" s="92"/>
      <c r="C55" s="93"/>
      <c r="E55" s="239" t="s">
        <v>84</v>
      </c>
      <c r="F55" s="491" t="str">
        <f>C46</f>
        <v xml:space="preserve">RUS DAVID </v>
      </c>
      <c r="G55" s="491"/>
      <c r="H55" s="491"/>
      <c r="I55" s="491"/>
      <c r="J55" s="491"/>
      <c r="K55" s="491"/>
      <c r="L55" s="240" t="s">
        <v>83</v>
      </c>
      <c r="M55" s="491" t="str">
        <f>C48</f>
        <v xml:space="preserve">ŠTRUKELJ ŽIGA </v>
      </c>
      <c r="N55" s="491"/>
      <c r="O55" s="491"/>
      <c r="P55" s="491"/>
      <c r="Q55" s="491"/>
      <c r="R55" s="492"/>
      <c r="S55" s="241">
        <v>11</v>
      </c>
      <c r="T55" s="242" t="s">
        <v>83</v>
      </c>
      <c r="U55" s="243">
        <v>6</v>
      </c>
      <c r="V55" s="241">
        <v>11</v>
      </c>
      <c r="W55" s="242" t="s">
        <v>83</v>
      </c>
      <c r="X55" s="243">
        <v>3</v>
      </c>
      <c r="Y55" s="241">
        <v>12</v>
      </c>
      <c r="Z55" s="242" t="s">
        <v>83</v>
      </c>
      <c r="AA55" s="243">
        <v>10</v>
      </c>
      <c r="AB55" s="241"/>
      <c r="AC55" s="242" t="s">
        <v>83</v>
      </c>
      <c r="AD55" s="243"/>
      <c r="AE55" s="241"/>
      <c r="AF55" s="242" t="s">
        <v>83</v>
      </c>
      <c r="AG55" s="243"/>
      <c r="AH55" s="244">
        <f t="shared" si="26"/>
        <v>3</v>
      </c>
      <c r="AI55" s="245" t="s">
        <v>73</v>
      </c>
      <c r="AJ55" s="246">
        <f t="shared" si="27"/>
        <v>0</v>
      </c>
      <c r="AL55" s="91">
        <f t="shared" si="28"/>
        <v>1</v>
      </c>
      <c r="AM55" s="91">
        <f t="shared" si="29"/>
        <v>0</v>
      </c>
      <c r="AN55" s="91">
        <f t="shared" si="30"/>
        <v>1</v>
      </c>
      <c r="AO55" s="91">
        <f t="shared" si="31"/>
        <v>0</v>
      </c>
      <c r="AP55" s="91">
        <f t="shared" si="32"/>
        <v>1</v>
      </c>
      <c r="AQ55" s="91">
        <f t="shared" si="33"/>
        <v>0</v>
      </c>
      <c r="AR55" s="91">
        <f t="shared" si="34"/>
        <v>0</v>
      </c>
      <c r="AS55" s="91">
        <f t="shared" si="35"/>
        <v>0</v>
      </c>
      <c r="AT55" s="91">
        <f t="shared" si="36"/>
        <v>0</v>
      </c>
      <c r="AU55" s="91">
        <f t="shared" si="37"/>
        <v>0</v>
      </c>
      <c r="AV55" s="91">
        <f t="shared" si="38"/>
        <v>3</v>
      </c>
      <c r="AW55" s="91">
        <f t="shared" si="38"/>
        <v>0</v>
      </c>
      <c r="AX55" s="47"/>
    </row>
    <row r="56" spans="1:50" ht="19" customHeight="1" x14ac:dyDescent="0.25">
      <c r="B56" s="435" t="s">
        <v>85</v>
      </c>
      <c r="C56" s="435"/>
      <c r="D56" s="82"/>
      <c r="E56" s="239" t="s">
        <v>86</v>
      </c>
      <c r="F56" s="491" t="str">
        <f>C50</f>
        <v/>
      </c>
      <c r="G56" s="491"/>
      <c r="H56" s="491"/>
      <c r="I56" s="491"/>
      <c r="J56" s="491"/>
      <c r="K56" s="491"/>
      <c r="L56" s="240" t="s">
        <v>83</v>
      </c>
      <c r="M56" s="491" t="str">
        <f>C48</f>
        <v xml:space="preserve">ŠTRUKELJ ŽIGA </v>
      </c>
      <c r="N56" s="491"/>
      <c r="O56" s="491"/>
      <c r="P56" s="491"/>
      <c r="Q56" s="491"/>
      <c r="R56" s="492"/>
      <c r="S56" s="241"/>
      <c r="T56" s="242" t="s">
        <v>83</v>
      </c>
      <c r="U56" s="243"/>
      <c r="V56" s="241"/>
      <c r="W56" s="242" t="s">
        <v>83</v>
      </c>
      <c r="X56" s="243"/>
      <c r="Y56" s="241"/>
      <c r="Z56" s="242" t="s">
        <v>83</v>
      </c>
      <c r="AA56" s="243"/>
      <c r="AB56" s="241"/>
      <c r="AC56" s="242" t="s">
        <v>83</v>
      </c>
      <c r="AD56" s="243"/>
      <c r="AE56" s="241"/>
      <c r="AF56" s="242" t="s">
        <v>83</v>
      </c>
      <c r="AG56" s="243"/>
      <c r="AH56" s="244" t="str">
        <f t="shared" si="26"/>
        <v/>
      </c>
      <c r="AI56" s="245" t="s">
        <v>73</v>
      </c>
      <c r="AJ56" s="246" t="str">
        <f t="shared" si="27"/>
        <v/>
      </c>
      <c r="AL56" s="91">
        <f t="shared" si="28"/>
        <v>0</v>
      </c>
      <c r="AM56" s="91">
        <f t="shared" si="29"/>
        <v>0</v>
      </c>
      <c r="AN56" s="91">
        <f t="shared" si="30"/>
        <v>0</v>
      </c>
      <c r="AO56" s="91">
        <f t="shared" si="31"/>
        <v>0</v>
      </c>
      <c r="AP56" s="91">
        <f t="shared" si="32"/>
        <v>0</v>
      </c>
      <c r="AQ56" s="91">
        <f t="shared" si="33"/>
        <v>0</v>
      </c>
      <c r="AR56" s="91">
        <f t="shared" si="34"/>
        <v>0</v>
      </c>
      <c r="AS56" s="91">
        <f t="shared" si="35"/>
        <v>0</v>
      </c>
      <c r="AT56" s="91">
        <f t="shared" si="36"/>
        <v>0</v>
      </c>
      <c r="AU56" s="91">
        <f t="shared" si="37"/>
        <v>0</v>
      </c>
      <c r="AV56" s="91">
        <f t="shared" si="38"/>
        <v>0</v>
      </c>
      <c r="AW56" s="91">
        <f t="shared" si="38"/>
        <v>0</v>
      </c>
      <c r="AX56" s="47"/>
    </row>
    <row r="57" spans="1:50" ht="19" customHeight="1" x14ac:dyDescent="0.25">
      <c r="B57" s="94"/>
      <c r="C57" s="95"/>
      <c r="D57" s="82"/>
      <c r="E57" s="239" t="s">
        <v>87</v>
      </c>
      <c r="F57" s="491" t="str">
        <f>C44</f>
        <v xml:space="preserve">VONČINA HINKO </v>
      </c>
      <c r="G57" s="491"/>
      <c r="H57" s="491"/>
      <c r="I57" s="491"/>
      <c r="J57" s="491"/>
      <c r="K57" s="491"/>
      <c r="L57" s="240" t="s">
        <v>83</v>
      </c>
      <c r="M57" s="491" t="str">
        <f>C46</f>
        <v xml:space="preserve">RUS DAVID </v>
      </c>
      <c r="N57" s="491"/>
      <c r="O57" s="491"/>
      <c r="P57" s="491"/>
      <c r="Q57" s="491"/>
      <c r="R57" s="492"/>
      <c r="S57" s="241">
        <v>13</v>
      </c>
      <c r="T57" s="242" t="s">
        <v>83</v>
      </c>
      <c r="U57" s="243">
        <v>11</v>
      </c>
      <c r="V57" s="241">
        <v>9</v>
      </c>
      <c r="W57" s="242" t="s">
        <v>83</v>
      </c>
      <c r="X57" s="243">
        <v>11</v>
      </c>
      <c r="Y57" s="241">
        <v>4</v>
      </c>
      <c r="Z57" s="242" t="s">
        <v>83</v>
      </c>
      <c r="AA57" s="243">
        <v>11</v>
      </c>
      <c r="AB57" s="241">
        <v>8</v>
      </c>
      <c r="AC57" s="242" t="s">
        <v>83</v>
      </c>
      <c r="AD57" s="243">
        <v>11</v>
      </c>
      <c r="AE57" s="241"/>
      <c r="AF57" s="242" t="s">
        <v>83</v>
      </c>
      <c r="AG57" s="243"/>
      <c r="AH57" s="244">
        <f t="shared" si="26"/>
        <v>1</v>
      </c>
      <c r="AI57" s="96" t="s">
        <v>73</v>
      </c>
      <c r="AJ57" s="246">
        <f t="shared" si="27"/>
        <v>3</v>
      </c>
      <c r="AL57" s="91">
        <f t="shared" si="28"/>
        <v>1</v>
      </c>
      <c r="AM57" s="91">
        <f t="shared" si="29"/>
        <v>0</v>
      </c>
      <c r="AN57" s="91">
        <f t="shared" si="30"/>
        <v>0</v>
      </c>
      <c r="AO57" s="91">
        <f t="shared" si="31"/>
        <v>1</v>
      </c>
      <c r="AP57" s="91">
        <f t="shared" si="32"/>
        <v>0</v>
      </c>
      <c r="AQ57" s="91">
        <f t="shared" si="33"/>
        <v>1</v>
      </c>
      <c r="AR57" s="91">
        <f t="shared" si="34"/>
        <v>0</v>
      </c>
      <c r="AS57" s="91">
        <f t="shared" si="35"/>
        <v>1</v>
      </c>
      <c r="AT57" s="91">
        <f t="shared" si="36"/>
        <v>0</v>
      </c>
      <c r="AU57" s="91">
        <f t="shared" si="37"/>
        <v>0</v>
      </c>
      <c r="AV57" s="91">
        <f t="shared" si="38"/>
        <v>1</v>
      </c>
      <c r="AW57" s="91">
        <f t="shared" si="38"/>
        <v>3</v>
      </c>
      <c r="AX57" s="47"/>
    </row>
    <row r="58" spans="1:50" ht="19" customHeight="1" x14ac:dyDescent="0.25">
      <c r="B58" s="435" t="s">
        <v>88</v>
      </c>
      <c r="C58" s="435"/>
      <c r="D58" s="82"/>
      <c r="E58" s="239" t="s">
        <v>89</v>
      </c>
      <c r="F58" s="491" t="str">
        <f>C46</f>
        <v xml:space="preserve">RUS DAVID </v>
      </c>
      <c r="G58" s="491"/>
      <c r="H58" s="491"/>
      <c r="I58" s="491"/>
      <c r="J58" s="491"/>
      <c r="K58" s="491"/>
      <c r="L58" s="240" t="s">
        <v>83</v>
      </c>
      <c r="M58" s="491" t="str">
        <f>C50</f>
        <v/>
      </c>
      <c r="N58" s="491"/>
      <c r="O58" s="491"/>
      <c r="P58" s="491"/>
      <c r="Q58" s="491"/>
      <c r="R58" s="492"/>
      <c r="S58" s="241"/>
      <c r="T58" s="242" t="s">
        <v>83</v>
      </c>
      <c r="U58" s="243"/>
      <c r="V58" s="241"/>
      <c r="W58" s="242" t="s">
        <v>83</v>
      </c>
      <c r="X58" s="243"/>
      <c r="Y58" s="241"/>
      <c r="Z58" s="242" t="s">
        <v>83</v>
      </c>
      <c r="AA58" s="243"/>
      <c r="AB58" s="241"/>
      <c r="AC58" s="242" t="s">
        <v>83</v>
      </c>
      <c r="AD58" s="243"/>
      <c r="AE58" s="241"/>
      <c r="AF58" s="242" t="s">
        <v>83</v>
      </c>
      <c r="AG58" s="243"/>
      <c r="AH58" s="244" t="str">
        <f t="shared" si="26"/>
        <v/>
      </c>
      <c r="AI58" s="245" t="s">
        <v>73</v>
      </c>
      <c r="AJ58" s="246" t="str">
        <f t="shared" si="27"/>
        <v/>
      </c>
      <c r="AL58" s="91">
        <f t="shared" si="28"/>
        <v>0</v>
      </c>
      <c r="AM58" s="91">
        <f t="shared" si="29"/>
        <v>0</v>
      </c>
      <c r="AN58" s="91">
        <f t="shared" si="30"/>
        <v>0</v>
      </c>
      <c r="AO58" s="91">
        <f t="shared" si="31"/>
        <v>0</v>
      </c>
      <c r="AP58" s="91">
        <f t="shared" si="32"/>
        <v>0</v>
      </c>
      <c r="AQ58" s="91">
        <f t="shared" si="33"/>
        <v>0</v>
      </c>
      <c r="AR58" s="91">
        <f t="shared" si="34"/>
        <v>0</v>
      </c>
      <c r="AS58" s="91">
        <f t="shared" si="35"/>
        <v>0</v>
      </c>
      <c r="AT58" s="91">
        <f t="shared" si="36"/>
        <v>0</v>
      </c>
      <c r="AU58" s="91">
        <f t="shared" si="37"/>
        <v>0</v>
      </c>
      <c r="AV58" s="91">
        <f t="shared" si="38"/>
        <v>0</v>
      </c>
      <c r="AW58" s="91">
        <f t="shared" si="38"/>
        <v>0</v>
      </c>
      <c r="AX58" s="47"/>
    </row>
    <row r="59" spans="1:50" ht="19" customHeight="1" x14ac:dyDescent="0.25">
      <c r="B59" s="94"/>
      <c r="C59" s="95"/>
      <c r="D59" s="82"/>
      <c r="E59" s="97" t="s">
        <v>90</v>
      </c>
      <c r="F59" s="436" t="str">
        <f>C48</f>
        <v xml:space="preserve">ŠTRUKELJ ŽIGA </v>
      </c>
      <c r="G59" s="436"/>
      <c r="H59" s="436"/>
      <c r="I59" s="436"/>
      <c r="J59" s="436"/>
      <c r="K59" s="436"/>
      <c r="L59" s="98" t="s">
        <v>83</v>
      </c>
      <c r="M59" s="436" t="str">
        <f>C44</f>
        <v xml:space="preserve">VONČINA HINKO </v>
      </c>
      <c r="N59" s="436"/>
      <c r="O59" s="436"/>
      <c r="P59" s="436"/>
      <c r="Q59" s="436"/>
      <c r="R59" s="437"/>
      <c r="S59" s="99">
        <v>11</v>
      </c>
      <c r="T59" s="100" t="s">
        <v>83</v>
      </c>
      <c r="U59" s="101">
        <v>8</v>
      </c>
      <c r="V59" s="99">
        <v>22</v>
      </c>
      <c r="W59" s="100" t="s">
        <v>83</v>
      </c>
      <c r="X59" s="101">
        <v>20</v>
      </c>
      <c r="Y59" s="99">
        <v>11</v>
      </c>
      <c r="Z59" s="100" t="s">
        <v>83</v>
      </c>
      <c r="AA59" s="101">
        <v>8</v>
      </c>
      <c r="AB59" s="99"/>
      <c r="AC59" s="100" t="s">
        <v>83</v>
      </c>
      <c r="AD59" s="101"/>
      <c r="AE59" s="99"/>
      <c r="AF59" s="100" t="s">
        <v>83</v>
      </c>
      <c r="AG59" s="101"/>
      <c r="AH59" s="102">
        <f t="shared" si="26"/>
        <v>3</v>
      </c>
      <c r="AI59" s="103" t="s">
        <v>73</v>
      </c>
      <c r="AJ59" s="51">
        <f t="shared" si="27"/>
        <v>0</v>
      </c>
      <c r="AL59" s="91">
        <f t="shared" si="28"/>
        <v>1</v>
      </c>
      <c r="AM59" s="91">
        <f t="shared" si="29"/>
        <v>0</v>
      </c>
      <c r="AN59" s="91">
        <f t="shared" si="30"/>
        <v>1</v>
      </c>
      <c r="AO59" s="91">
        <f t="shared" si="31"/>
        <v>0</v>
      </c>
      <c r="AP59" s="91">
        <f t="shared" si="32"/>
        <v>1</v>
      </c>
      <c r="AQ59" s="91">
        <f t="shared" si="33"/>
        <v>0</v>
      </c>
      <c r="AR59" s="91">
        <f t="shared" si="34"/>
        <v>0</v>
      </c>
      <c r="AS59" s="91">
        <f t="shared" si="35"/>
        <v>0</v>
      </c>
      <c r="AT59" s="91">
        <f t="shared" si="36"/>
        <v>0</v>
      </c>
      <c r="AU59" s="91">
        <f t="shared" si="37"/>
        <v>0</v>
      </c>
      <c r="AV59" s="91">
        <f t="shared" si="38"/>
        <v>3</v>
      </c>
      <c r="AW59" s="91">
        <f t="shared" si="38"/>
        <v>0</v>
      </c>
      <c r="AX59" s="47"/>
    </row>
    <row r="60" spans="1:50" ht="9" customHeight="1" thickBot="1" x14ac:dyDescent="0.35">
      <c r="B60" s="104"/>
      <c r="C60" s="105"/>
      <c r="D60" s="82"/>
      <c r="E60" s="82"/>
      <c r="F60" s="106"/>
      <c r="G60" s="46"/>
      <c r="H60" s="46"/>
      <c r="I60" s="46"/>
      <c r="K60" s="46"/>
      <c r="L60" s="46"/>
      <c r="O60" s="107"/>
      <c r="P60" s="107"/>
      <c r="Q60" s="107"/>
      <c r="S60" s="108"/>
      <c r="T60" s="8"/>
      <c r="U60" s="109"/>
      <c r="V60" s="108"/>
      <c r="W60" s="8"/>
      <c r="X60" s="109"/>
      <c r="Y60" s="108"/>
      <c r="Z60" s="8"/>
      <c r="AA60" s="109"/>
      <c r="AB60" s="108"/>
      <c r="AC60" s="8"/>
      <c r="AD60" s="109"/>
      <c r="AE60" s="108"/>
      <c r="AF60" s="8"/>
      <c r="AG60" s="109"/>
      <c r="AH60" s="110"/>
      <c r="AI60" s="8"/>
      <c r="AJ60" s="111"/>
      <c r="AK60" s="46"/>
    </row>
    <row r="61" spans="1:50" ht="12.75" customHeight="1" x14ac:dyDescent="0.25">
      <c r="B61" s="329">
        <f>B42+1</f>
        <v>4</v>
      </c>
      <c r="C61" s="331" t="s">
        <v>75</v>
      </c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3"/>
      <c r="P61" s="337">
        <v>1</v>
      </c>
      <c r="Q61" s="338"/>
      <c r="R61" s="339"/>
      <c r="S61" s="343">
        <v>2</v>
      </c>
      <c r="T61" s="338"/>
      <c r="U61" s="339"/>
      <c r="V61" s="343">
        <v>3</v>
      </c>
      <c r="W61" s="338"/>
      <c r="X61" s="339"/>
      <c r="Y61" s="343">
        <v>4</v>
      </c>
      <c r="Z61" s="338"/>
      <c r="AA61" s="345"/>
      <c r="AB61" s="347" t="s">
        <v>76</v>
      </c>
      <c r="AC61" s="348"/>
      <c r="AD61" s="349"/>
      <c r="AE61" s="353" t="s">
        <v>77</v>
      </c>
      <c r="AF61" s="348"/>
      <c r="AG61" s="349"/>
      <c r="AH61" s="353" t="s">
        <v>78</v>
      </c>
      <c r="AI61" s="348"/>
      <c r="AJ61" s="355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</row>
    <row r="62" spans="1:50" ht="13.5" customHeight="1" thickBot="1" x14ac:dyDescent="0.3">
      <c r="B62" s="330"/>
      <c r="C62" s="334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6"/>
      <c r="P62" s="340"/>
      <c r="Q62" s="341"/>
      <c r="R62" s="342"/>
      <c r="S62" s="344"/>
      <c r="T62" s="341"/>
      <c r="U62" s="342"/>
      <c r="V62" s="344"/>
      <c r="W62" s="341"/>
      <c r="X62" s="342"/>
      <c r="Y62" s="344"/>
      <c r="Z62" s="341"/>
      <c r="AA62" s="346"/>
      <c r="AB62" s="350"/>
      <c r="AC62" s="351"/>
      <c r="AD62" s="352"/>
      <c r="AE62" s="354"/>
      <c r="AF62" s="351"/>
      <c r="AG62" s="352"/>
      <c r="AH62" s="354"/>
      <c r="AI62" s="351"/>
      <c r="AJ62" s="356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</row>
    <row r="63" spans="1:50" ht="12" customHeight="1" x14ac:dyDescent="0.25">
      <c r="A63" s="473"/>
      <c r="B63" s="358">
        <v>1</v>
      </c>
      <c r="C63" s="360" t="str">
        <f>IF((A63=""),"",VLOOKUP(A63,[6]Prijave!$C$6:$E$81,2))</f>
        <v/>
      </c>
      <c r="D63" s="361"/>
      <c r="E63" s="361"/>
      <c r="F63" s="361"/>
      <c r="G63" s="361"/>
      <c r="H63" s="361"/>
      <c r="I63" s="361"/>
      <c r="J63" s="361"/>
      <c r="K63" s="361"/>
      <c r="L63" s="362"/>
      <c r="M63" s="366" t="str">
        <f>IF((A63=""),"","("&amp;UPPER(VLOOKUP(A63,[6]Prijave!$C$6:$E$81,3))&amp;")")</f>
        <v/>
      </c>
      <c r="N63" s="366"/>
      <c r="O63" s="367"/>
      <c r="P63" s="48"/>
      <c r="Q63" s="48"/>
      <c r="R63" s="49"/>
      <c r="S63" s="50" t="str">
        <f>IF(AH76&lt;&gt;"",AH76,"")</f>
        <v/>
      </c>
      <c r="T63" s="51" t="s">
        <v>73</v>
      </c>
      <c r="U63" s="52" t="str">
        <f>IF(AJ76&lt;&gt;"",AJ76,"")</f>
        <v/>
      </c>
      <c r="V63" s="50" t="str">
        <f>IF(AJ78&lt;&gt;"",AJ78,"")</f>
        <v/>
      </c>
      <c r="W63" s="51" t="s">
        <v>73</v>
      </c>
      <c r="X63" s="52" t="str">
        <f>IF(AH78&lt;&gt;"",AH78,"")</f>
        <v/>
      </c>
      <c r="Y63" s="50" t="str">
        <f>IF(AH73&lt;&gt;"",AH73,"")</f>
        <v/>
      </c>
      <c r="Z63" s="53" t="s">
        <v>73</v>
      </c>
      <c r="AA63" s="54" t="str">
        <f>IF(AJ73&lt;&gt;"",AJ73,"")</f>
        <v/>
      </c>
      <c r="AB63" s="370" t="str">
        <f>IF(AND(S63="",V63="",Y63=""),"",SUM(S63,V63,Y63))</f>
        <v/>
      </c>
      <c r="AC63" s="372" t="s">
        <v>73</v>
      </c>
      <c r="AD63" s="374" t="str">
        <f>IF(AND(U63="",X63="",AA63=""),"",SUM(U63,X63,AA63))</f>
        <v/>
      </c>
      <c r="AE63" s="376" t="str">
        <f>IF(SUM(T64,W64,Z64)&gt;0,SUM(T64,W64,Z64),"")</f>
        <v/>
      </c>
      <c r="AF63" s="377"/>
      <c r="AG63" s="378"/>
      <c r="AH63" s="382" t="str">
        <f>IF(AE63&lt;&gt;"",(RANK(AE63,AE63:AG70)&amp;"."),"")</f>
        <v/>
      </c>
      <c r="AI63" s="382"/>
      <c r="AJ63" s="383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</row>
    <row r="64" spans="1:50" ht="12" customHeight="1" x14ac:dyDescent="0.25">
      <c r="A64" s="473"/>
      <c r="B64" s="485"/>
      <c r="C64" s="363"/>
      <c r="D64" s="364"/>
      <c r="E64" s="364"/>
      <c r="F64" s="364"/>
      <c r="G64" s="364"/>
      <c r="H64" s="364"/>
      <c r="I64" s="364"/>
      <c r="J64" s="364"/>
      <c r="K64" s="364"/>
      <c r="L64" s="365"/>
      <c r="M64" s="474"/>
      <c r="N64" s="474"/>
      <c r="O64" s="475"/>
      <c r="P64" s="55"/>
      <c r="Q64" s="55"/>
      <c r="R64" s="56"/>
      <c r="S64" s="57"/>
      <c r="T64" s="58" t="str">
        <f>IF((S63=3),2,IF(U63=3,1,""))</f>
        <v/>
      </c>
      <c r="U64" s="59"/>
      <c r="V64" s="57"/>
      <c r="W64" s="58" t="str">
        <f>IF((V63=3),2,IF(X63=3,1,""))</f>
        <v/>
      </c>
      <c r="X64" s="59"/>
      <c r="Y64" s="57"/>
      <c r="Z64" s="58" t="str">
        <f>IF((Y63=3),2,IF(AA63=3,1,""))</f>
        <v/>
      </c>
      <c r="AA64" s="60"/>
      <c r="AB64" s="371"/>
      <c r="AC64" s="373"/>
      <c r="AD64" s="375"/>
      <c r="AE64" s="379"/>
      <c r="AF64" s="380"/>
      <c r="AG64" s="381"/>
      <c r="AH64" s="476"/>
      <c r="AI64" s="476"/>
      <c r="AJ64" s="47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ht="12" customHeight="1" x14ac:dyDescent="0.25">
      <c r="A65" s="473"/>
      <c r="B65" s="485">
        <v>2</v>
      </c>
      <c r="C65" s="486" t="str">
        <f>IF((A65=""),"",VLOOKUP(A65,[6]Prijave!$C$6:$E$81,2))</f>
        <v/>
      </c>
      <c r="D65" s="487"/>
      <c r="E65" s="487"/>
      <c r="F65" s="487"/>
      <c r="G65" s="487"/>
      <c r="H65" s="487"/>
      <c r="I65" s="487"/>
      <c r="J65" s="487"/>
      <c r="K65" s="487"/>
      <c r="L65" s="488"/>
      <c r="M65" s="474" t="str">
        <f>IF((A65=""),"","("&amp;UPPER(VLOOKUP(A65,[6]Prijave!$C$6:$E$81,3))&amp;")")</f>
        <v/>
      </c>
      <c r="N65" s="474"/>
      <c r="O65" s="475"/>
      <c r="P65" s="231" t="str">
        <f>IF(AJ76&lt;&gt;"",AJ76,"")</f>
        <v/>
      </c>
      <c r="Q65" s="231" t="s">
        <v>73</v>
      </c>
      <c r="R65" s="232" t="str">
        <f>IF(AH76&lt;&gt;"",AH76,"")</f>
        <v/>
      </c>
      <c r="S65" s="233"/>
      <c r="T65" s="234"/>
      <c r="U65" s="235"/>
      <c r="V65" s="236" t="str">
        <f>IF(AH74&lt;&gt;"",AH74,"")</f>
        <v/>
      </c>
      <c r="W65" s="231" t="s">
        <v>73</v>
      </c>
      <c r="X65" s="232" t="str">
        <f>IF(AJ74&lt;&gt;"",AJ74,"")</f>
        <v/>
      </c>
      <c r="Y65" s="236" t="str">
        <f>IF(AH77&lt;&gt;"",AH77,"")</f>
        <v/>
      </c>
      <c r="Z65" s="231" t="s">
        <v>73</v>
      </c>
      <c r="AA65" s="237" t="str">
        <f>IF(AJ77&lt;&gt;"",AJ77,"")</f>
        <v/>
      </c>
      <c r="AB65" s="489" t="str">
        <f>IF(AND(P65="",V65="",Y65=""),"",SUM(P65,V65,Y65))</f>
        <v/>
      </c>
      <c r="AC65" s="490" t="s">
        <v>73</v>
      </c>
      <c r="AD65" s="478" t="str">
        <f>IF(AND(R65="",X65="",AA65=""),"",SUM(R65,X65,AA65))</f>
        <v/>
      </c>
      <c r="AE65" s="479" t="str">
        <f>IF(SUM(Q66,W66,Z66)&gt;0,SUM(Q66,W66,Z66),"")</f>
        <v/>
      </c>
      <c r="AF65" s="480"/>
      <c r="AG65" s="481"/>
      <c r="AH65" s="482" t="str">
        <f>IF(AE65&lt;&gt;"",(RANK(AE65,AE63:AG70)&amp;"."),"")</f>
        <v/>
      </c>
      <c r="AI65" s="483"/>
      <c r="AJ65" s="484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</row>
    <row r="66" spans="1:50" ht="12" customHeight="1" x14ac:dyDescent="0.25">
      <c r="A66" s="473"/>
      <c r="B66" s="485"/>
      <c r="C66" s="363"/>
      <c r="D66" s="364"/>
      <c r="E66" s="364"/>
      <c r="F66" s="364"/>
      <c r="G66" s="364"/>
      <c r="H66" s="364"/>
      <c r="I66" s="364"/>
      <c r="J66" s="364"/>
      <c r="K66" s="364"/>
      <c r="L66" s="365"/>
      <c r="M66" s="474"/>
      <c r="N66" s="474"/>
      <c r="O66" s="475"/>
      <c r="P66" s="68"/>
      <c r="Q66" s="58" t="str">
        <f>IF((P65=3),2,IF(R65=3,1,""))</f>
        <v/>
      </c>
      <c r="R66" s="59"/>
      <c r="S66" s="69"/>
      <c r="T66" s="55"/>
      <c r="U66" s="56"/>
      <c r="V66" s="57"/>
      <c r="W66" s="58" t="str">
        <f>IF((V65=3),2,IF(X65=3,1,""))</f>
        <v/>
      </c>
      <c r="X66" s="59"/>
      <c r="Y66" s="57"/>
      <c r="Z66" s="58" t="str">
        <f>IF((Y65=3),2,IF(AA65=3,1,""))</f>
        <v/>
      </c>
      <c r="AA66" s="60"/>
      <c r="AB66" s="371"/>
      <c r="AC66" s="373"/>
      <c r="AD66" s="375"/>
      <c r="AE66" s="379"/>
      <c r="AF66" s="380"/>
      <c r="AG66" s="381"/>
      <c r="AH66" s="393"/>
      <c r="AI66" s="394"/>
      <c r="AJ66" s="395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</row>
    <row r="67" spans="1:50" ht="12" customHeight="1" x14ac:dyDescent="0.25">
      <c r="A67" s="473"/>
      <c r="B67" s="485">
        <v>3</v>
      </c>
      <c r="C67" s="486" t="str">
        <f>IF((A67=""),"",VLOOKUP(A67,[6]Prijave!$C$6:$E$81,2))</f>
        <v/>
      </c>
      <c r="D67" s="487"/>
      <c r="E67" s="487"/>
      <c r="F67" s="487"/>
      <c r="G67" s="487"/>
      <c r="H67" s="487"/>
      <c r="I67" s="487"/>
      <c r="J67" s="487"/>
      <c r="K67" s="487"/>
      <c r="L67" s="488"/>
      <c r="M67" s="474" t="str">
        <f>IF((A67=""),"","("&amp;UPPER(VLOOKUP(A67,[6]Prijave!$C$6:$E$81,3))&amp;")")</f>
        <v/>
      </c>
      <c r="N67" s="474"/>
      <c r="O67" s="475"/>
      <c r="P67" s="231" t="str">
        <f>IF(AH78&lt;&gt;"",AH78,"")</f>
        <v/>
      </c>
      <c r="Q67" s="231" t="s">
        <v>73</v>
      </c>
      <c r="R67" s="232" t="str">
        <f>IF(AJ78&lt;&gt;"",AJ78,"")</f>
        <v/>
      </c>
      <c r="S67" s="236" t="str">
        <f>IF(AJ74&lt;&gt;"",AJ74,"")</f>
        <v/>
      </c>
      <c r="T67" s="231" t="s">
        <v>73</v>
      </c>
      <c r="U67" s="232" t="str">
        <f>IF(AH74&lt;&gt;"",AH74,"")</f>
        <v/>
      </c>
      <c r="V67" s="233"/>
      <c r="W67" s="234"/>
      <c r="X67" s="235"/>
      <c r="Y67" s="236" t="str">
        <f>IF(AJ75&lt;&gt;"",AJ75,"")</f>
        <v/>
      </c>
      <c r="Z67" s="231" t="s">
        <v>73</v>
      </c>
      <c r="AA67" s="237" t="str">
        <f>IF(AH75&lt;&gt;"",AH75,"")</f>
        <v/>
      </c>
      <c r="AB67" s="489" t="str">
        <f>IF(AND(P67="",S67="",Y67=""),"",SUM(P67,S67,Y67))</f>
        <v/>
      </c>
      <c r="AC67" s="490" t="s">
        <v>73</v>
      </c>
      <c r="AD67" s="478" t="str">
        <f>IF(AND(R67="",U67="",AA67=""),"",SUM(R67,U67,AA67))</f>
        <v/>
      </c>
      <c r="AE67" s="479" t="str">
        <f>IF(SUM(Q68,T68,Z68)&gt;0,SUM(Q68,T68,Z68),"")</f>
        <v/>
      </c>
      <c r="AF67" s="480"/>
      <c r="AG67" s="481"/>
      <c r="AH67" s="482" t="str">
        <f>IF(AE67&lt;&gt;"",(RANK(AE67,AE63:AG70)&amp;"."),"")</f>
        <v/>
      </c>
      <c r="AI67" s="483"/>
      <c r="AJ67" s="484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</row>
    <row r="68" spans="1:50" ht="12" customHeight="1" x14ac:dyDescent="0.25">
      <c r="A68" s="473"/>
      <c r="B68" s="485"/>
      <c r="C68" s="363"/>
      <c r="D68" s="364"/>
      <c r="E68" s="364"/>
      <c r="F68" s="364"/>
      <c r="G68" s="364"/>
      <c r="H68" s="364"/>
      <c r="I68" s="364"/>
      <c r="J68" s="364"/>
      <c r="K68" s="364"/>
      <c r="L68" s="365"/>
      <c r="M68" s="474"/>
      <c r="N68" s="474"/>
      <c r="O68" s="475"/>
      <c r="P68" s="68"/>
      <c r="Q68" s="58" t="str">
        <f>IF((P67=3),2,IF(R67=3,1,""))</f>
        <v/>
      </c>
      <c r="R68" s="59"/>
      <c r="S68" s="57"/>
      <c r="T68" s="58" t="str">
        <f>IF((S67=3),2,IF(U67=3,1,""))</f>
        <v/>
      </c>
      <c r="U68" s="59"/>
      <c r="V68" s="69"/>
      <c r="W68" s="55"/>
      <c r="X68" s="56"/>
      <c r="Y68" s="57"/>
      <c r="Z68" s="58" t="str">
        <f>IF((Y67=3),2,IF(AA67=3,1,""))</f>
        <v/>
      </c>
      <c r="AA68" s="60"/>
      <c r="AB68" s="371"/>
      <c r="AC68" s="373"/>
      <c r="AD68" s="375"/>
      <c r="AE68" s="379"/>
      <c r="AF68" s="380"/>
      <c r="AG68" s="381"/>
      <c r="AH68" s="393"/>
      <c r="AI68" s="394"/>
      <c r="AJ68" s="395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</row>
    <row r="69" spans="1:50" ht="12" customHeight="1" x14ac:dyDescent="0.25">
      <c r="A69" s="473"/>
      <c r="B69" s="485">
        <v>4</v>
      </c>
      <c r="C69" s="486" t="str">
        <f>IF((A69=""),"",VLOOKUP(A69,[6]Prijave!$C$6:$E$81,2))</f>
        <v/>
      </c>
      <c r="D69" s="487"/>
      <c r="E69" s="487"/>
      <c r="F69" s="487"/>
      <c r="G69" s="487"/>
      <c r="H69" s="487"/>
      <c r="I69" s="487"/>
      <c r="J69" s="487"/>
      <c r="K69" s="487"/>
      <c r="L69" s="488"/>
      <c r="M69" s="474" t="str">
        <f>IF((A69=""),"","("&amp;UPPER(VLOOKUP(A69,[6]Prijave!$C$6:$E$81,3))&amp;")")</f>
        <v/>
      </c>
      <c r="N69" s="474"/>
      <c r="O69" s="475"/>
      <c r="P69" s="231" t="str">
        <f>IF(AJ73&lt;&gt;"",AJ73,"")</f>
        <v/>
      </c>
      <c r="Q69" s="231" t="s">
        <v>73</v>
      </c>
      <c r="R69" s="232" t="str">
        <f>IF(AH73&lt;&gt;"",AH73,"")</f>
        <v/>
      </c>
      <c r="S69" s="236" t="str">
        <f>IF(AJ77&lt;&gt;"",AJ77,"")</f>
        <v/>
      </c>
      <c r="T69" s="231" t="s">
        <v>73</v>
      </c>
      <c r="U69" s="232" t="str">
        <f>IF(AH77&lt;&gt;"",AH77,"")</f>
        <v/>
      </c>
      <c r="V69" s="236" t="str">
        <f>IF(AH75&lt;&gt;"",AH75,"")</f>
        <v/>
      </c>
      <c r="W69" s="231" t="s">
        <v>73</v>
      </c>
      <c r="X69" s="232" t="str">
        <f>IF(AJ75&lt;&gt;"",AJ75,"")</f>
        <v/>
      </c>
      <c r="Y69" s="233"/>
      <c r="Z69" s="234"/>
      <c r="AA69" s="238"/>
      <c r="AB69" s="489" t="str">
        <f>IF(AND(P69="",S69="",V69=""),"",SUM(P69,S69,V69))</f>
        <v/>
      </c>
      <c r="AC69" s="490" t="s">
        <v>73</v>
      </c>
      <c r="AD69" s="478" t="str">
        <f>IF(AND(R69="",U69="",X69=""),"",SUM(R69,U69,X69))</f>
        <v/>
      </c>
      <c r="AE69" s="479" t="str">
        <f>IF(SUM(Q70,T70,W70)&gt;0,SUM(Q70,T70,W70),"")</f>
        <v/>
      </c>
      <c r="AF69" s="480"/>
      <c r="AG69" s="481"/>
      <c r="AH69" s="476" t="str">
        <f>IF(AE69&lt;&gt;"",(RANK(AE69,AE63:AG70)&amp;"."),"")</f>
        <v/>
      </c>
      <c r="AI69" s="476"/>
      <c r="AJ69" s="47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</row>
    <row r="70" spans="1:50" ht="13.5" customHeight="1" thickBot="1" x14ac:dyDescent="0.3">
      <c r="A70" s="473"/>
      <c r="B70" s="438"/>
      <c r="C70" s="439"/>
      <c r="D70" s="440"/>
      <c r="E70" s="440"/>
      <c r="F70" s="440"/>
      <c r="G70" s="440"/>
      <c r="H70" s="440"/>
      <c r="I70" s="440"/>
      <c r="J70" s="440"/>
      <c r="K70" s="440"/>
      <c r="L70" s="441"/>
      <c r="M70" s="442"/>
      <c r="N70" s="442"/>
      <c r="O70" s="443"/>
      <c r="P70" s="71"/>
      <c r="Q70" s="72" t="str">
        <f>IF((P69=3),2,IF(R69=3,1,""))</f>
        <v/>
      </c>
      <c r="R70" s="73"/>
      <c r="S70" s="74"/>
      <c r="T70" s="72" t="str">
        <f>IF((S69=3),2,IF(U69=3,1,""))</f>
        <v/>
      </c>
      <c r="U70" s="73"/>
      <c r="V70" s="74"/>
      <c r="W70" s="72" t="str">
        <f>IF((V69=3),2,IF(X69=3,1,""))</f>
        <v/>
      </c>
      <c r="X70" s="73"/>
      <c r="Y70" s="75"/>
      <c r="Z70" s="76"/>
      <c r="AA70" s="77"/>
      <c r="AB70" s="444"/>
      <c r="AC70" s="445"/>
      <c r="AD70" s="446"/>
      <c r="AE70" s="447"/>
      <c r="AF70" s="448"/>
      <c r="AG70" s="449"/>
      <c r="AH70" s="450"/>
      <c r="AI70" s="450"/>
      <c r="AJ70" s="451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</row>
    <row r="71" spans="1:50" ht="6" customHeight="1" x14ac:dyDescent="0.3">
      <c r="AH71" s="42" t="s">
        <v>79</v>
      </c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</row>
    <row r="72" spans="1:50" ht="12.75" customHeight="1" x14ac:dyDescent="0.3">
      <c r="B72" s="78"/>
      <c r="C72" s="79"/>
      <c r="D72" s="80"/>
      <c r="E72" s="80"/>
      <c r="F72" s="80"/>
      <c r="G72" s="80"/>
      <c r="H72" s="80"/>
      <c r="I72" s="80"/>
      <c r="J72" s="429"/>
      <c r="K72" s="429"/>
      <c r="L72" s="429"/>
      <c r="M72" s="429"/>
      <c r="N72" s="429"/>
      <c r="O72" s="429"/>
      <c r="P72" s="429"/>
      <c r="Q72" s="429"/>
      <c r="R72" s="429"/>
      <c r="S72" s="430">
        <v>1</v>
      </c>
      <c r="T72" s="430"/>
      <c r="U72" s="430"/>
      <c r="V72" s="430">
        <v>2</v>
      </c>
      <c r="W72" s="430"/>
      <c r="X72" s="430"/>
      <c r="Y72" s="430">
        <v>3</v>
      </c>
      <c r="Z72" s="430"/>
      <c r="AA72" s="430"/>
      <c r="AB72" s="430">
        <v>4</v>
      </c>
      <c r="AC72" s="430"/>
      <c r="AD72" s="430"/>
      <c r="AE72" s="430">
        <v>5</v>
      </c>
      <c r="AF72" s="430"/>
      <c r="AG72" s="431"/>
      <c r="AH72" s="432" t="s">
        <v>80</v>
      </c>
      <c r="AI72" s="429"/>
      <c r="AJ72" s="429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</row>
    <row r="73" spans="1:50" ht="19" customHeight="1" x14ac:dyDescent="0.25">
      <c r="B73" s="435" t="s">
        <v>81</v>
      </c>
      <c r="C73" s="435"/>
      <c r="D73" s="82"/>
      <c r="E73" s="239" t="s">
        <v>82</v>
      </c>
      <c r="F73" s="491" t="str">
        <f>C63</f>
        <v/>
      </c>
      <c r="G73" s="491"/>
      <c r="H73" s="491"/>
      <c r="I73" s="491"/>
      <c r="J73" s="491"/>
      <c r="K73" s="491"/>
      <c r="L73" s="240" t="s">
        <v>83</v>
      </c>
      <c r="M73" s="491" t="str">
        <f>C69</f>
        <v/>
      </c>
      <c r="N73" s="491"/>
      <c r="O73" s="491"/>
      <c r="P73" s="491"/>
      <c r="Q73" s="491"/>
      <c r="R73" s="492"/>
      <c r="S73" s="241"/>
      <c r="T73" s="242" t="s">
        <v>83</v>
      </c>
      <c r="U73" s="243"/>
      <c r="V73" s="241"/>
      <c r="W73" s="242" t="s">
        <v>83</v>
      </c>
      <c r="X73" s="243"/>
      <c r="Y73" s="241"/>
      <c r="Z73" s="242" t="s">
        <v>83</v>
      </c>
      <c r="AA73" s="243"/>
      <c r="AB73" s="241"/>
      <c r="AC73" s="242" t="s">
        <v>83</v>
      </c>
      <c r="AD73" s="243"/>
      <c r="AE73" s="241"/>
      <c r="AF73" s="242" t="s">
        <v>83</v>
      </c>
      <c r="AG73" s="243"/>
      <c r="AH73" s="244" t="str">
        <f t="shared" ref="AH73:AH78" si="39">IF(AND(AV73=0,AW73=0),"",AV73)</f>
        <v/>
      </c>
      <c r="AI73" s="245" t="s">
        <v>73</v>
      </c>
      <c r="AJ73" s="246" t="str">
        <f t="shared" ref="AJ73:AJ78" si="40">IF(AND(AV73=0,AW73=0),"",AW73)</f>
        <v/>
      </c>
      <c r="AL73" s="91">
        <f t="shared" ref="AL73:AL78" si="41">IF(S73&gt;U73,1,0)</f>
        <v>0</v>
      </c>
      <c r="AM73" s="91">
        <f t="shared" ref="AM73:AM78" si="42">IF(U73&gt;S73,1,0)</f>
        <v>0</v>
      </c>
      <c r="AN73" s="91">
        <f t="shared" ref="AN73:AN78" si="43">IF(V73&gt;X73,1,0)</f>
        <v>0</v>
      </c>
      <c r="AO73" s="91">
        <f t="shared" ref="AO73:AO78" si="44">IF(X73&gt;V73,1,0)</f>
        <v>0</v>
      </c>
      <c r="AP73" s="91">
        <f t="shared" ref="AP73:AP78" si="45">IF(Y73&gt;AA73,1,0)</f>
        <v>0</v>
      </c>
      <c r="AQ73" s="91">
        <f t="shared" ref="AQ73:AQ78" si="46">IF(AA73&gt;Y73,1,0)</f>
        <v>0</v>
      </c>
      <c r="AR73" s="91">
        <f t="shared" ref="AR73:AR78" si="47">IF(AB73&gt;AD73,1,0)</f>
        <v>0</v>
      </c>
      <c r="AS73" s="91">
        <f t="shared" ref="AS73:AS78" si="48">IF(AD73&gt;AB73,1,0)</f>
        <v>0</v>
      </c>
      <c r="AT73" s="91">
        <f t="shared" ref="AT73:AT78" si="49">IF(AE73&gt;AG73,1,0)</f>
        <v>0</v>
      </c>
      <c r="AU73" s="91">
        <f t="shared" ref="AU73:AU78" si="50">IF(AG73&gt;AE73,1,0)</f>
        <v>0</v>
      </c>
      <c r="AV73" s="91">
        <f t="shared" ref="AV73:AW78" si="51">AL73+AN73+AP73+AR73+AT73</f>
        <v>0</v>
      </c>
      <c r="AW73" s="91">
        <f t="shared" si="51"/>
        <v>0</v>
      </c>
      <c r="AX73" s="47"/>
    </row>
    <row r="74" spans="1:50" ht="19" customHeight="1" x14ac:dyDescent="0.25">
      <c r="B74" s="92"/>
      <c r="C74" s="93"/>
      <c r="E74" s="239" t="s">
        <v>84</v>
      </c>
      <c r="F74" s="491" t="str">
        <f>C65</f>
        <v/>
      </c>
      <c r="G74" s="491"/>
      <c r="H74" s="491"/>
      <c r="I74" s="491"/>
      <c r="J74" s="491"/>
      <c r="K74" s="491"/>
      <c r="L74" s="240" t="s">
        <v>83</v>
      </c>
      <c r="M74" s="491" t="str">
        <f>C67</f>
        <v/>
      </c>
      <c r="N74" s="491"/>
      <c r="O74" s="491"/>
      <c r="P74" s="491"/>
      <c r="Q74" s="491"/>
      <c r="R74" s="492"/>
      <c r="S74" s="241"/>
      <c r="T74" s="242" t="s">
        <v>83</v>
      </c>
      <c r="U74" s="243"/>
      <c r="V74" s="241"/>
      <c r="W74" s="242" t="s">
        <v>83</v>
      </c>
      <c r="X74" s="243"/>
      <c r="Y74" s="241"/>
      <c r="Z74" s="242" t="s">
        <v>83</v>
      </c>
      <c r="AA74" s="243"/>
      <c r="AB74" s="241"/>
      <c r="AC74" s="242" t="s">
        <v>83</v>
      </c>
      <c r="AD74" s="243"/>
      <c r="AE74" s="241"/>
      <c r="AF74" s="242" t="s">
        <v>83</v>
      </c>
      <c r="AG74" s="243"/>
      <c r="AH74" s="244" t="str">
        <f t="shared" si="39"/>
        <v/>
      </c>
      <c r="AI74" s="245" t="s">
        <v>73</v>
      </c>
      <c r="AJ74" s="246" t="str">
        <f t="shared" si="40"/>
        <v/>
      </c>
      <c r="AL74" s="91">
        <f t="shared" si="41"/>
        <v>0</v>
      </c>
      <c r="AM74" s="91">
        <f t="shared" si="42"/>
        <v>0</v>
      </c>
      <c r="AN74" s="91">
        <f t="shared" si="43"/>
        <v>0</v>
      </c>
      <c r="AO74" s="91">
        <f t="shared" si="44"/>
        <v>0</v>
      </c>
      <c r="AP74" s="91">
        <f t="shared" si="45"/>
        <v>0</v>
      </c>
      <c r="AQ74" s="91">
        <f t="shared" si="46"/>
        <v>0</v>
      </c>
      <c r="AR74" s="91">
        <f t="shared" si="47"/>
        <v>0</v>
      </c>
      <c r="AS74" s="91">
        <f t="shared" si="48"/>
        <v>0</v>
      </c>
      <c r="AT74" s="91">
        <f t="shared" si="49"/>
        <v>0</v>
      </c>
      <c r="AU74" s="91">
        <f t="shared" si="50"/>
        <v>0</v>
      </c>
      <c r="AV74" s="91">
        <f t="shared" si="51"/>
        <v>0</v>
      </c>
      <c r="AW74" s="91">
        <f t="shared" si="51"/>
        <v>0</v>
      </c>
      <c r="AX74" s="47"/>
    </row>
    <row r="75" spans="1:50" ht="19" customHeight="1" x14ac:dyDescent="0.25">
      <c r="B75" s="435" t="s">
        <v>85</v>
      </c>
      <c r="C75" s="435"/>
      <c r="D75" s="82"/>
      <c r="E75" s="239" t="s">
        <v>86</v>
      </c>
      <c r="F75" s="491" t="str">
        <f>C69</f>
        <v/>
      </c>
      <c r="G75" s="491"/>
      <c r="H75" s="491"/>
      <c r="I75" s="491"/>
      <c r="J75" s="491"/>
      <c r="K75" s="491"/>
      <c r="L75" s="240" t="s">
        <v>83</v>
      </c>
      <c r="M75" s="491" t="str">
        <f>C67</f>
        <v/>
      </c>
      <c r="N75" s="491"/>
      <c r="O75" s="491"/>
      <c r="P75" s="491"/>
      <c r="Q75" s="491"/>
      <c r="R75" s="492"/>
      <c r="S75" s="241"/>
      <c r="T75" s="242" t="s">
        <v>83</v>
      </c>
      <c r="U75" s="243"/>
      <c r="V75" s="241"/>
      <c r="W75" s="242" t="s">
        <v>83</v>
      </c>
      <c r="X75" s="243"/>
      <c r="Y75" s="241"/>
      <c r="Z75" s="242" t="s">
        <v>83</v>
      </c>
      <c r="AA75" s="243"/>
      <c r="AB75" s="241"/>
      <c r="AC75" s="242" t="s">
        <v>83</v>
      </c>
      <c r="AD75" s="243"/>
      <c r="AE75" s="241"/>
      <c r="AF75" s="242" t="s">
        <v>83</v>
      </c>
      <c r="AG75" s="243"/>
      <c r="AH75" s="244" t="str">
        <f t="shared" si="39"/>
        <v/>
      </c>
      <c r="AI75" s="245" t="s">
        <v>73</v>
      </c>
      <c r="AJ75" s="246" t="str">
        <f t="shared" si="40"/>
        <v/>
      </c>
      <c r="AL75" s="91">
        <f t="shared" si="41"/>
        <v>0</v>
      </c>
      <c r="AM75" s="91">
        <f t="shared" si="42"/>
        <v>0</v>
      </c>
      <c r="AN75" s="91">
        <f t="shared" si="43"/>
        <v>0</v>
      </c>
      <c r="AO75" s="91">
        <f t="shared" si="44"/>
        <v>0</v>
      </c>
      <c r="AP75" s="91">
        <f t="shared" si="45"/>
        <v>0</v>
      </c>
      <c r="AQ75" s="91">
        <f t="shared" si="46"/>
        <v>0</v>
      </c>
      <c r="AR75" s="91">
        <f t="shared" si="47"/>
        <v>0</v>
      </c>
      <c r="AS75" s="91">
        <f t="shared" si="48"/>
        <v>0</v>
      </c>
      <c r="AT75" s="91">
        <f t="shared" si="49"/>
        <v>0</v>
      </c>
      <c r="AU75" s="91">
        <f t="shared" si="50"/>
        <v>0</v>
      </c>
      <c r="AV75" s="91">
        <f t="shared" si="51"/>
        <v>0</v>
      </c>
      <c r="AW75" s="91">
        <f t="shared" si="51"/>
        <v>0</v>
      </c>
      <c r="AX75" s="47"/>
    </row>
    <row r="76" spans="1:50" ht="19" customHeight="1" x14ac:dyDescent="0.25">
      <c r="B76" s="94"/>
      <c r="C76" s="95"/>
      <c r="D76" s="82"/>
      <c r="E76" s="239" t="s">
        <v>87</v>
      </c>
      <c r="F76" s="491" t="str">
        <f>C63</f>
        <v/>
      </c>
      <c r="G76" s="491"/>
      <c r="H76" s="491"/>
      <c r="I76" s="491"/>
      <c r="J76" s="491"/>
      <c r="K76" s="491"/>
      <c r="L76" s="240" t="s">
        <v>83</v>
      </c>
      <c r="M76" s="491" t="str">
        <f>C65</f>
        <v/>
      </c>
      <c r="N76" s="491"/>
      <c r="O76" s="491"/>
      <c r="P76" s="491"/>
      <c r="Q76" s="491"/>
      <c r="R76" s="492"/>
      <c r="S76" s="241"/>
      <c r="T76" s="242" t="s">
        <v>83</v>
      </c>
      <c r="U76" s="243"/>
      <c r="V76" s="241"/>
      <c r="W76" s="242" t="s">
        <v>83</v>
      </c>
      <c r="X76" s="243"/>
      <c r="Y76" s="241"/>
      <c r="Z76" s="242" t="s">
        <v>83</v>
      </c>
      <c r="AA76" s="243"/>
      <c r="AB76" s="241"/>
      <c r="AC76" s="242" t="s">
        <v>83</v>
      </c>
      <c r="AD76" s="243"/>
      <c r="AE76" s="241"/>
      <c r="AF76" s="242" t="s">
        <v>83</v>
      </c>
      <c r="AG76" s="243"/>
      <c r="AH76" s="244" t="str">
        <f t="shared" si="39"/>
        <v/>
      </c>
      <c r="AI76" s="96" t="s">
        <v>73</v>
      </c>
      <c r="AJ76" s="246" t="str">
        <f t="shared" si="40"/>
        <v/>
      </c>
      <c r="AL76" s="91">
        <f t="shared" si="41"/>
        <v>0</v>
      </c>
      <c r="AM76" s="91">
        <f t="shared" si="42"/>
        <v>0</v>
      </c>
      <c r="AN76" s="91">
        <f t="shared" si="43"/>
        <v>0</v>
      </c>
      <c r="AO76" s="91">
        <f t="shared" si="44"/>
        <v>0</v>
      </c>
      <c r="AP76" s="91">
        <f t="shared" si="45"/>
        <v>0</v>
      </c>
      <c r="AQ76" s="91">
        <f t="shared" si="46"/>
        <v>0</v>
      </c>
      <c r="AR76" s="91">
        <f t="shared" si="47"/>
        <v>0</v>
      </c>
      <c r="AS76" s="91">
        <f t="shared" si="48"/>
        <v>0</v>
      </c>
      <c r="AT76" s="91">
        <f t="shared" si="49"/>
        <v>0</v>
      </c>
      <c r="AU76" s="91">
        <f t="shared" si="50"/>
        <v>0</v>
      </c>
      <c r="AV76" s="91">
        <f t="shared" si="51"/>
        <v>0</v>
      </c>
      <c r="AW76" s="91">
        <f t="shared" si="51"/>
        <v>0</v>
      </c>
      <c r="AX76" s="47"/>
    </row>
    <row r="77" spans="1:50" ht="19" customHeight="1" x14ac:dyDescent="0.25">
      <c r="B77" s="435" t="s">
        <v>88</v>
      </c>
      <c r="C77" s="435"/>
      <c r="D77" s="82"/>
      <c r="E77" s="239" t="s">
        <v>89</v>
      </c>
      <c r="F77" s="491" t="str">
        <f>C65</f>
        <v/>
      </c>
      <c r="G77" s="491"/>
      <c r="H77" s="491"/>
      <c r="I77" s="491"/>
      <c r="J77" s="491"/>
      <c r="K77" s="491"/>
      <c r="L77" s="240" t="s">
        <v>83</v>
      </c>
      <c r="M77" s="491" t="str">
        <f>C69</f>
        <v/>
      </c>
      <c r="N77" s="491"/>
      <c r="O77" s="491"/>
      <c r="P77" s="491"/>
      <c r="Q77" s="491"/>
      <c r="R77" s="492"/>
      <c r="S77" s="241"/>
      <c r="T77" s="242" t="s">
        <v>83</v>
      </c>
      <c r="U77" s="243"/>
      <c r="V77" s="241"/>
      <c r="W77" s="242" t="s">
        <v>83</v>
      </c>
      <c r="X77" s="243"/>
      <c r="Y77" s="241"/>
      <c r="Z77" s="242" t="s">
        <v>83</v>
      </c>
      <c r="AA77" s="243"/>
      <c r="AB77" s="241"/>
      <c r="AC77" s="242" t="s">
        <v>83</v>
      </c>
      <c r="AD77" s="243"/>
      <c r="AE77" s="241"/>
      <c r="AF77" s="242" t="s">
        <v>83</v>
      </c>
      <c r="AG77" s="243"/>
      <c r="AH77" s="244" t="str">
        <f t="shared" si="39"/>
        <v/>
      </c>
      <c r="AI77" s="245" t="s">
        <v>73</v>
      </c>
      <c r="AJ77" s="246" t="str">
        <f t="shared" si="40"/>
        <v/>
      </c>
      <c r="AL77" s="91">
        <f t="shared" si="41"/>
        <v>0</v>
      </c>
      <c r="AM77" s="91">
        <f t="shared" si="42"/>
        <v>0</v>
      </c>
      <c r="AN77" s="91">
        <f t="shared" si="43"/>
        <v>0</v>
      </c>
      <c r="AO77" s="91">
        <f t="shared" si="44"/>
        <v>0</v>
      </c>
      <c r="AP77" s="91">
        <f t="shared" si="45"/>
        <v>0</v>
      </c>
      <c r="AQ77" s="91">
        <f t="shared" si="46"/>
        <v>0</v>
      </c>
      <c r="AR77" s="91">
        <f t="shared" si="47"/>
        <v>0</v>
      </c>
      <c r="AS77" s="91">
        <f t="shared" si="48"/>
        <v>0</v>
      </c>
      <c r="AT77" s="91">
        <f t="shared" si="49"/>
        <v>0</v>
      </c>
      <c r="AU77" s="91">
        <f t="shared" si="50"/>
        <v>0</v>
      </c>
      <c r="AV77" s="91">
        <f t="shared" si="51"/>
        <v>0</v>
      </c>
      <c r="AW77" s="91">
        <f t="shared" si="51"/>
        <v>0</v>
      </c>
      <c r="AX77" s="47"/>
    </row>
    <row r="78" spans="1:50" ht="19" customHeight="1" x14ac:dyDescent="0.25">
      <c r="B78" s="94"/>
      <c r="C78" s="95"/>
      <c r="D78" s="82"/>
      <c r="E78" s="97" t="s">
        <v>90</v>
      </c>
      <c r="F78" s="436" t="str">
        <f>C67</f>
        <v/>
      </c>
      <c r="G78" s="436"/>
      <c r="H78" s="436"/>
      <c r="I78" s="436"/>
      <c r="J78" s="436"/>
      <c r="K78" s="436"/>
      <c r="L78" s="98" t="s">
        <v>83</v>
      </c>
      <c r="M78" s="436" t="str">
        <f>C63</f>
        <v/>
      </c>
      <c r="N78" s="436"/>
      <c r="O78" s="436"/>
      <c r="P78" s="436"/>
      <c r="Q78" s="436"/>
      <c r="R78" s="437"/>
      <c r="S78" s="99"/>
      <c r="T78" s="100" t="s">
        <v>83</v>
      </c>
      <c r="U78" s="101"/>
      <c r="V78" s="99"/>
      <c r="W78" s="100" t="s">
        <v>83</v>
      </c>
      <c r="X78" s="101"/>
      <c r="Y78" s="99"/>
      <c r="Z78" s="100" t="s">
        <v>83</v>
      </c>
      <c r="AA78" s="101"/>
      <c r="AB78" s="99"/>
      <c r="AC78" s="100" t="s">
        <v>83</v>
      </c>
      <c r="AD78" s="101"/>
      <c r="AE78" s="99"/>
      <c r="AF78" s="100" t="s">
        <v>83</v>
      </c>
      <c r="AG78" s="101"/>
      <c r="AH78" s="102" t="str">
        <f t="shared" si="39"/>
        <v/>
      </c>
      <c r="AI78" s="103" t="s">
        <v>73</v>
      </c>
      <c r="AJ78" s="51" t="str">
        <f t="shared" si="40"/>
        <v/>
      </c>
      <c r="AL78" s="91">
        <f t="shared" si="41"/>
        <v>0</v>
      </c>
      <c r="AM78" s="91">
        <f t="shared" si="42"/>
        <v>0</v>
      </c>
      <c r="AN78" s="91">
        <f t="shared" si="43"/>
        <v>0</v>
      </c>
      <c r="AO78" s="91">
        <f t="shared" si="44"/>
        <v>0</v>
      </c>
      <c r="AP78" s="91">
        <f t="shared" si="45"/>
        <v>0</v>
      </c>
      <c r="AQ78" s="91">
        <f t="shared" si="46"/>
        <v>0</v>
      </c>
      <c r="AR78" s="91">
        <f t="shared" si="47"/>
        <v>0</v>
      </c>
      <c r="AS78" s="91">
        <f t="shared" si="48"/>
        <v>0</v>
      </c>
      <c r="AT78" s="91">
        <f t="shared" si="49"/>
        <v>0</v>
      </c>
      <c r="AU78" s="91">
        <f t="shared" si="50"/>
        <v>0</v>
      </c>
      <c r="AV78" s="91">
        <f t="shared" si="51"/>
        <v>0</v>
      </c>
      <c r="AW78" s="91">
        <f t="shared" si="51"/>
        <v>0</v>
      </c>
      <c r="AX78" s="47"/>
    </row>
  </sheetData>
  <mergeCells count="274">
    <mergeCell ref="F78:K78"/>
    <mergeCell ref="M78:R78"/>
    <mergeCell ref="B75:C75"/>
    <mergeCell ref="F75:K75"/>
    <mergeCell ref="M75:R75"/>
    <mergeCell ref="F76:K76"/>
    <mergeCell ref="M76:R76"/>
    <mergeCell ref="B77:C77"/>
    <mergeCell ref="F77:K77"/>
    <mergeCell ref="M77:R77"/>
    <mergeCell ref="AH72:AJ72"/>
    <mergeCell ref="B73:C73"/>
    <mergeCell ref="F73:K73"/>
    <mergeCell ref="M73:R73"/>
    <mergeCell ref="F74:K74"/>
    <mergeCell ref="M74:R74"/>
    <mergeCell ref="AD69:AD70"/>
    <mergeCell ref="AE69:AG70"/>
    <mergeCell ref="AH69:AJ70"/>
    <mergeCell ref="J72:M72"/>
    <mergeCell ref="N72:R72"/>
    <mergeCell ref="S72:U72"/>
    <mergeCell ref="V72:X72"/>
    <mergeCell ref="Y72:AA72"/>
    <mergeCell ref="AB72:AD72"/>
    <mergeCell ref="AE72:AG72"/>
    <mergeCell ref="AH65:AJ66"/>
    <mergeCell ref="A67:A68"/>
    <mergeCell ref="B67:B68"/>
    <mergeCell ref="C67:L68"/>
    <mergeCell ref="M67:O68"/>
    <mergeCell ref="AB67:AB68"/>
    <mergeCell ref="AC67:AC68"/>
    <mergeCell ref="AD67:AD68"/>
    <mergeCell ref="AE67:AG68"/>
    <mergeCell ref="AH67:AJ68"/>
    <mergeCell ref="A65:A66"/>
    <mergeCell ref="B65:B66"/>
    <mergeCell ref="C65:L66"/>
    <mergeCell ref="M65:O66"/>
    <mergeCell ref="AB65:AB66"/>
    <mergeCell ref="AC65:AC66"/>
    <mergeCell ref="AD65:AD66"/>
    <mergeCell ref="AE65:AG66"/>
    <mergeCell ref="A69:A70"/>
    <mergeCell ref="B69:B70"/>
    <mergeCell ref="C69:L70"/>
    <mergeCell ref="M69:O70"/>
    <mergeCell ref="AB69:AB70"/>
    <mergeCell ref="AC69:AC70"/>
    <mergeCell ref="AB61:AD62"/>
    <mergeCell ref="AE61:AG62"/>
    <mergeCell ref="AH61:AJ62"/>
    <mergeCell ref="A63:A64"/>
    <mergeCell ref="B63:B64"/>
    <mergeCell ref="C63:L64"/>
    <mergeCell ref="M63:O64"/>
    <mergeCell ref="AB63:AB64"/>
    <mergeCell ref="AC63:AC64"/>
    <mergeCell ref="AD63:AD64"/>
    <mergeCell ref="B61:B62"/>
    <mergeCell ref="C61:O62"/>
    <mergeCell ref="P61:R62"/>
    <mergeCell ref="S61:U62"/>
    <mergeCell ref="V61:X62"/>
    <mergeCell ref="Y61:AA62"/>
    <mergeCell ref="AE63:AG64"/>
    <mergeCell ref="AH63:AJ64"/>
    <mergeCell ref="B58:C58"/>
    <mergeCell ref="F58:K58"/>
    <mergeCell ref="M58:R58"/>
    <mergeCell ref="F59:K59"/>
    <mergeCell ref="M59:R59"/>
    <mergeCell ref="B54:C54"/>
    <mergeCell ref="F54:K54"/>
    <mergeCell ref="M54:R54"/>
    <mergeCell ref="F55:K55"/>
    <mergeCell ref="M55:R55"/>
    <mergeCell ref="B56:C56"/>
    <mergeCell ref="F56:K56"/>
    <mergeCell ref="M56:R56"/>
    <mergeCell ref="J53:M53"/>
    <mergeCell ref="N53:R53"/>
    <mergeCell ref="S53:U53"/>
    <mergeCell ref="V53:X53"/>
    <mergeCell ref="Y53:AA53"/>
    <mergeCell ref="AB53:AD53"/>
    <mergeCell ref="AE53:AG53"/>
    <mergeCell ref="AH53:AJ53"/>
    <mergeCell ref="F57:K57"/>
    <mergeCell ref="M57:R57"/>
    <mergeCell ref="A50:A51"/>
    <mergeCell ref="B50:B51"/>
    <mergeCell ref="C50:L51"/>
    <mergeCell ref="M50:O51"/>
    <mergeCell ref="AB50:AB51"/>
    <mergeCell ref="AC50:AC51"/>
    <mergeCell ref="AD50:AD51"/>
    <mergeCell ref="AE50:AG51"/>
    <mergeCell ref="AH50:AJ51"/>
    <mergeCell ref="A48:A49"/>
    <mergeCell ref="B48:B49"/>
    <mergeCell ref="C48:L49"/>
    <mergeCell ref="M48:O49"/>
    <mergeCell ref="AB48:AB49"/>
    <mergeCell ref="AC48:AC49"/>
    <mergeCell ref="AD48:AD49"/>
    <mergeCell ref="AE48:AG49"/>
    <mergeCell ref="AH48:AJ49"/>
    <mergeCell ref="A46:A47"/>
    <mergeCell ref="B46:B47"/>
    <mergeCell ref="C46:L47"/>
    <mergeCell ref="M46:O47"/>
    <mergeCell ref="AB46:AB47"/>
    <mergeCell ref="AC46:AC47"/>
    <mergeCell ref="AD46:AD47"/>
    <mergeCell ref="AE46:AG47"/>
    <mergeCell ref="AH46:AJ47"/>
    <mergeCell ref="V42:X43"/>
    <mergeCell ref="Y42:AA43"/>
    <mergeCell ref="AB42:AD43"/>
    <mergeCell ref="AE42:AG43"/>
    <mergeCell ref="AH42:AJ43"/>
    <mergeCell ref="A44:A45"/>
    <mergeCell ref="B44:B45"/>
    <mergeCell ref="C44:L45"/>
    <mergeCell ref="M44:O45"/>
    <mergeCell ref="AB44:AB45"/>
    <mergeCell ref="AC44:AC45"/>
    <mergeCell ref="AD44:AD45"/>
    <mergeCell ref="AE44:AG45"/>
    <mergeCell ref="AH44:AJ45"/>
    <mergeCell ref="F40:K40"/>
    <mergeCell ref="M40:R40"/>
    <mergeCell ref="B42:B43"/>
    <mergeCell ref="C42:O43"/>
    <mergeCell ref="P42:R43"/>
    <mergeCell ref="S42:U43"/>
    <mergeCell ref="B37:C37"/>
    <mergeCell ref="F37:K37"/>
    <mergeCell ref="M37:R37"/>
    <mergeCell ref="F38:K38"/>
    <mergeCell ref="M38:R38"/>
    <mergeCell ref="B39:C39"/>
    <mergeCell ref="F39:K39"/>
    <mergeCell ref="M39:R39"/>
    <mergeCell ref="AH34:AJ34"/>
    <mergeCell ref="B35:C35"/>
    <mergeCell ref="F35:K35"/>
    <mergeCell ref="M35:R35"/>
    <mergeCell ref="F36:K36"/>
    <mergeCell ref="M36:R36"/>
    <mergeCell ref="AD31:AD32"/>
    <mergeCell ref="AE31:AG32"/>
    <mergeCell ref="AH31:AJ32"/>
    <mergeCell ref="J34:M34"/>
    <mergeCell ref="N34:R34"/>
    <mergeCell ref="S34:U34"/>
    <mergeCell ref="V34:X34"/>
    <mergeCell ref="Y34:AA34"/>
    <mergeCell ref="AB34:AD34"/>
    <mergeCell ref="AE34:AG34"/>
    <mergeCell ref="AH27:AJ28"/>
    <mergeCell ref="A29:A30"/>
    <mergeCell ref="B29:B30"/>
    <mergeCell ref="C29:L30"/>
    <mergeCell ref="M29:O30"/>
    <mergeCell ref="AB29:AB30"/>
    <mergeCell ref="AC29:AC30"/>
    <mergeCell ref="AD29:AD30"/>
    <mergeCell ref="AE29:AG30"/>
    <mergeCell ref="AH29:AJ30"/>
    <mergeCell ref="A27:A28"/>
    <mergeCell ref="B27:B28"/>
    <mergeCell ref="C27:L28"/>
    <mergeCell ref="M27:O28"/>
    <mergeCell ref="AB27:AB28"/>
    <mergeCell ref="AC27:AC28"/>
    <mergeCell ref="AD27:AD28"/>
    <mergeCell ref="AE27:AG28"/>
    <mergeCell ref="A31:A32"/>
    <mergeCell ref="B31:B32"/>
    <mergeCell ref="C31:L32"/>
    <mergeCell ref="M31:O32"/>
    <mergeCell ref="AB31:AB32"/>
    <mergeCell ref="AC31:AC32"/>
    <mergeCell ref="AB23:AD24"/>
    <mergeCell ref="AE23:AG24"/>
    <mergeCell ref="AH23:AJ24"/>
    <mergeCell ref="A25:A26"/>
    <mergeCell ref="B25:B26"/>
    <mergeCell ref="C25:L26"/>
    <mergeCell ref="M25:O26"/>
    <mergeCell ref="AB25:AB26"/>
    <mergeCell ref="AC25:AC26"/>
    <mergeCell ref="AD25:AD26"/>
    <mergeCell ref="B23:B24"/>
    <mergeCell ref="C23:O24"/>
    <mergeCell ref="P23:R24"/>
    <mergeCell ref="S23:U24"/>
    <mergeCell ref="V23:X24"/>
    <mergeCell ref="Y23:AA24"/>
    <mergeCell ref="AE25:AG26"/>
    <mergeCell ref="AH25:AJ26"/>
    <mergeCell ref="B20:C20"/>
    <mergeCell ref="F20:K20"/>
    <mergeCell ref="M20:R20"/>
    <mergeCell ref="F21:K21"/>
    <mergeCell ref="M21:R21"/>
    <mergeCell ref="B16:C16"/>
    <mergeCell ref="F16:K16"/>
    <mergeCell ref="M16:R16"/>
    <mergeCell ref="F17:K17"/>
    <mergeCell ref="M17:R17"/>
    <mergeCell ref="B18:C18"/>
    <mergeCell ref="F18:K18"/>
    <mergeCell ref="M18:R18"/>
    <mergeCell ref="J15:M15"/>
    <mergeCell ref="N15:R15"/>
    <mergeCell ref="S15:U15"/>
    <mergeCell ref="V15:X15"/>
    <mergeCell ref="Y15:AA15"/>
    <mergeCell ref="AB15:AD15"/>
    <mergeCell ref="AE15:AG15"/>
    <mergeCell ref="AH15:AJ15"/>
    <mergeCell ref="F19:K19"/>
    <mergeCell ref="M19:R19"/>
    <mergeCell ref="A12:A13"/>
    <mergeCell ref="B12:B13"/>
    <mergeCell ref="C12:L13"/>
    <mergeCell ref="M12:O13"/>
    <mergeCell ref="AB12:AB13"/>
    <mergeCell ref="AC12:AC13"/>
    <mergeCell ref="AD12:AD13"/>
    <mergeCell ref="AE12:AG13"/>
    <mergeCell ref="AH12:AJ13"/>
    <mergeCell ref="AD8:AD9"/>
    <mergeCell ref="AE8:AG9"/>
    <mergeCell ref="AH8:AJ9"/>
    <mergeCell ref="A10:A11"/>
    <mergeCell ref="B10:B11"/>
    <mergeCell ref="C10:L11"/>
    <mergeCell ref="M10:O11"/>
    <mergeCell ref="AB10:AB11"/>
    <mergeCell ref="AC10:AC11"/>
    <mergeCell ref="AD10:AD11"/>
    <mergeCell ref="A8:A9"/>
    <mergeCell ref="B8:B9"/>
    <mergeCell ref="C8:L9"/>
    <mergeCell ref="M8:O9"/>
    <mergeCell ref="AB8:AB9"/>
    <mergeCell ref="AC8:AC9"/>
    <mergeCell ref="AE10:AG11"/>
    <mergeCell ref="AH10:AJ11"/>
    <mergeCell ref="A6:A7"/>
    <mergeCell ref="B6:B7"/>
    <mergeCell ref="C6:L7"/>
    <mergeCell ref="M6:O7"/>
    <mergeCell ref="AB6:AB7"/>
    <mergeCell ref="AC6:AC7"/>
    <mergeCell ref="AD6:AD7"/>
    <mergeCell ref="AE6:AG7"/>
    <mergeCell ref="AH6:AJ7"/>
    <mergeCell ref="B1:AJ1"/>
    <mergeCell ref="B2:AJ2"/>
    <mergeCell ref="B4:B5"/>
    <mergeCell ref="C4:O5"/>
    <mergeCell ref="P4:R5"/>
    <mergeCell ref="S4:U5"/>
    <mergeCell ref="V4:X5"/>
    <mergeCell ref="Y4:AA5"/>
    <mergeCell ref="AB4:AD5"/>
    <mergeCell ref="AE4:AG5"/>
    <mergeCell ref="AH4:AJ5"/>
  </mergeCells>
  <dataValidations count="1">
    <dataValidation type="list" allowBlank="1" showInputMessage="1" showErrorMessage="1" sqref="AH60 AJ60 AJ22 AJ41 AH41 AH22" xr:uid="{AA0A530E-27D4-432E-B9C7-FEAF87F616B6}">
      <formula1>"0,1,2,3"</formula1>
    </dataValidation>
  </dataValidations>
  <printOptions horizontalCentered="1"/>
  <pageMargins left="0.39370078740157483" right="0.35433070866141736" top="0.19685039370078741" bottom="0.19685039370078741" header="0" footer="0"/>
  <pageSetup paperSize="9" orientation="portrait" horizontalDpi="300" verticalDpi="300" r:id="rId1"/>
  <headerFooter alignWithMargins="0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999D-F6DA-4FF0-9CF6-E6E4B1BA6AFF}">
  <sheetPr>
    <tabColor theme="4"/>
  </sheetPr>
  <dimension ref="A1:AX155"/>
  <sheetViews>
    <sheetView topLeftCell="A148" workbookViewId="0">
      <selection activeCell="AB19" sqref="AB19"/>
    </sheetView>
  </sheetViews>
  <sheetFormatPr defaultColWidth="9.1796875" defaultRowHeight="14" x14ac:dyDescent="0.3"/>
  <cols>
    <col min="1" max="1" width="3.81640625" style="41" customWidth="1"/>
    <col min="2" max="2" width="3.26953125" style="44" customWidth="1"/>
    <col min="3" max="3" width="3.26953125" style="45" customWidth="1"/>
    <col min="4" max="4" width="1.26953125" style="42" customWidth="1"/>
    <col min="5" max="5" width="5" style="42" customWidth="1"/>
    <col min="6" max="11" width="2.7265625" style="42" customWidth="1"/>
    <col min="12" max="12" width="1.453125" style="42" customWidth="1"/>
    <col min="13" max="13" width="2.7265625" style="42" customWidth="1"/>
    <col min="14" max="14" width="3.26953125" style="42" customWidth="1"/>
    <col min="15" max="15" width="3" style="42" customWidth="1"/>
    <col min="16" max="16" width="2.7265625" style="42" customWidth="1"/>
    <col min="17" max="17" width="1.7265625" style="42" customWidth="1"/>
    <col min="18" max="19" width="2.7265625" style="42" customWidth="1"/>
    <col min="20" max="20" width="1.7265625" style="42" customWidth="1"/>
    <col min="21" max="22" width="2.7265625" style="42" customWidth="1"/>
    <col min="23" max="23" width="1.7265625" style="42" customWidth="1"/>
    <col min="24" max="25" width="2.7265625" style="42" customWidth="1"/>
    <col min="26" max="26" width="1.7265625" style="42" customWidth="1"/>
    <col min="27" max="28" width="2.7265625" style="42" customWidth="1"/>
    <col min="29" max="29" width="2.7265625" style="46" customWidth="1"/>
    <col min="30" max="31" width="2.7265625" style="42" customWidth="1"/>
    <col min="32" max="32" width="2.7265625" style="46" customWidth="1"/>
    <col min="33" max="34" width="2.7265625" style="42" customWidth="1"/>
    <col min="35" max="35" width="2.7265625" style="46" customWidth="1"/>
    <col min="36" max="36" width="2.7265625" style="42" customWidth="1"/>
    <col min="37" max="37" width="9.1796875" style="42"/>
    <col min="38" max="39" width="2" style="43" bestFit="1" customWidth="1"/>
    <col min="40" max="49" width="2" style="42" bestFit="1" customWidth="1"/>
    <col min="50" max="16384" width="9.1796875" style="42"/>
  </cols>
  <sheetData>
    <row r="1" spans="1:50" ht="11.5" x14ac:dyDescent="0.25">
      <c r="B1" s="323" t="str">
        <f>[1]Prijave!A1</f>
        <v>NAZIV TEKMOVANJA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5"/>
    </row>
    <row r="2" spans="1:50" ht="12" thickBot="1" x14ac:dyDescent="0.3">
      <c r="B2" s="326" t="str">
        <f>[1]Prijave!D3&amp;" - Predtekmovanje"</f>
        <v>U13 DEČKI - Predtekmovanje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8"/>
    </row>
    <row r="3" spans="1:50" ht="9" customHeight="1" thickBot="1" x14ac:dyDescent="0.35"/>
    <row r="4" spans="1:50" ht="12.75" customHeight="1" x14ac:dyDescent="0.25">
      <c r="B4" s="329">
        <v>1</v>
      </c>
      <c r="C4" s="331" t="s">
        <v>75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3"/>
      <c r="P4" s="337">
        <v>1</v>
      </c>
      <c r="Q4" s="338"/>
      <c r="R4" s="339"/>
      <c r="S4" s="343">
        <v>2</v>
      </c>
      <c r="T4" s="338"/>
      <c r="U4" s="339"/>
      <c r="V4" s="343">
        <v>3</v>
      </c>
      <c r="W4" s="338"/>
      <c r="X4" s="339"/>
      <c r="Y4" s="343">
        <v>4</v>
      </c>
      <c r="Z4" s="338"/>
      <c r="AA4" s="345"/>
      <c r="AB4" s="347" t="s">
        <v>76</v>
      </c>
      <c r="AC4" s="348"/>
      <c r="AD4" s="349"/>
      <c r="AE4" s="353" t="s">
        <v>77</v>
      </c>
      <c r="AF4" s="348"/>
      <c r="AG4" s="349"/>
      <c r="AH4" s="353" t="s">
        <v>78</v>
      </c>
      <c r="AI4" s="348"/>
      <c r="AJ4" s="355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3.5" customHeight="1" thickBot="1" x14ac:dyDescent="0.3">
      <c r="B5" s="330"/>
      <c r="C5" s="334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6"/>
      <c r="P5" s="340"/>
      <c r="Q5" s="341"/>
      <c r="R5" s="342"/>
      <c r="S5" s="344"/>
      <c r="T5" s="341"/>
      <c r="U5" s="342"/>
      <c r="V5" s="344"/>
      <c r="W5" s="341"/>
      <c r="X5" s="342"/>
      <c r="Y5" s="344"/>
      <c r="Z5" s="341"/>
      <c r="AA5" s="346"/>
      <c r="AB5" s="350"/>
      <c r="AC5" s="351"/>
      <c r="AD5" s="352"/>
      <c r="AE5" s="354"/>
      <c r="AF5" s="351"/>
      <c r="AG5" s="352"/>
      <c r="AH5" s="354"/>
      <c r="AI5" s="351"/>
      <c r="AJ5" s="356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2" customHeight="1" x14ac:dyDescent="0.25">
      <c r="A6" s="357">
        <v>1</v>
      </c>
      <c r="B6" s="358">
        <v>1</v>
      </c>
      <c r="C6" s="360" t="str">
        <f>IF((A6=""),"",VLOOKUP(A6,[1]Prijave!$C$6:$E$100,2))</f>
        <v>DRLJAČA SVEN</v>
      </c>
      <c r="D6" s="361"/>
      <c r="E6" s="361"/>
      <c r="F6" s="361"/>
      <c r="G6" s="361"/>
      <c r="H6" s="361"/>
      <c r="I6" s="361"/>
      <c r="J6" s="361"/>
      <c r="K6" s="361"/>
      <c r="L6" s="362"/>
      <c r="M6" s="366" t="str">
        <f>IF((A6=""),"","("&amp;UPPER(VLOOKUP(A6,[1]Prijave!$C$6:$E$100,3))&amp;")")</f>
        <v>(B2)</v>
      </c>
      <c r="N6" s="366"/>
      <c r="O6" s="367"/>
      <c r="P6" s="48"/>
      <c r="Q6" s="48"/>
      <c r="R6" s="49"/>
      <c r="S6" s="50">
        <f>IF(AH19&lt;&gt;"",AH19,"")</f>
        <v>3</v>
      </c>
      <c r="T6" s="51" t="s">
        <v>73</v>
      </c>
      <c r="U6" s="52">
        <f>IF(AJ19&lt;&gt;"",AJ19,"")</f>
        <v>0</v>
      </c>
      <c r="V6" s="50">
        <f>IF(AJ21&lt;&gt;"",AJ21,"")</f>
        <v>3</v>
      </c>
      <c r="W6" s="51" t="s">
        <v>73</v>
      </c>
      <c r="X6" s="52">
        <f>IF(AH21&lt;&gt;"",AH21,"")</f>
        <v>1</v>
      </c>
      <c r="Y6" s="50">
        <f>IF(AH16&lt;&gt;"",AH16,"")</f>
        <v>3</v>
      </c>
      <c r="Z6" s="53" t="s">
        <v>73</v>
      </c>
      <c r="AA6" s="54">
        <f>IF(AJ16&lt;&gt;"",AJ16,"")</f>
        <v>0</v>
      </c>
      <c r="AB6" s="370">
        <f>IF(AND(S6="",V6="",Y6=""),"",SUM(S6,V6,Y6))</f>
        <v>9</v>
      </c>
      <c r="AC6" s="372" t="s">
        <v>73</v>
      </c>
      <c r="AD6" s="374">
        <f>IF(AND(U6="",X6="",AA6=""),"",SUM(U6,X6,AA6))</f>
        <v>1</v>
      </c>
      <c r="AE6" s="376">
        <f>IF(SUM(T7,W7,Z7)&gt;0,SUM(T7,W7,Z7),"")</f>
        <v>6</v>
      </c>
      <c r="AF6" s="377"/>
      <c r="AG6" s="378"/>
      <c r="AH6" s="382" t="str">
        <f>IF(AE6&lt;&gt;"",(RANK(AE6,AE6:AG13)&amp;"."),"")</f>
        <v>1.</v>
      </c>
      <c r="AI6" s="382"/>
      <c r="AJ6" s="383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2" customHeight="1" x14ac:dyDescent="0.25">
      <c r="A7" s="357"/>
      <c r="B7" s="359"/>
      <c r="C7" s="363"/>
      <c r="D7" s="364"/>
      <c r="E7" s="364"/>
      <c r="F7" s="364"/>
      <c r="G7" s="364"/>
      <c r="H7" s="364"/>
      <c r="I7" s="364"/>
      <c r="J7" s="364"/>
      <c r="K7" s="364"/>
      <c r="L7" s="365"/>
      <c r="M7" s="368"/>
      <c r="N7" s="368"/>
      <c r="O7" s="369"/>
      <c r="P7" s="55"/>
      <c r="Q7" s="55"/>
      <c r="R7" s="56"/>
      <c r="S7" s="57"/>
      <c r="T7" s="58">
        <f>IF((S6=3),2,IF(U6=3,1,""))</f>
        <v>2</v>
      </c>
      <c r="U7" s="59"/>
      <c r="V7" s="57"/>
      <c r="W7" s="58">
        <f>IF((V6=3),2,IF(X6=3,1,""))</f>
        <v>2</v>
      </c>
      <c r="X7" s="59"/>
      <c r="Y7" s="57"/>
      <c r="Z7" s="58">
        <f>IF((Y6=3),2,IF(AA6=3,1,""))</f>
        <v>2</v>
      </c>
      <c r="AA7" s="60"/>
      <c r="AB7" s="371"/>
      <c r="AC7" s="373"/>
      <c r="AD7" s="375"/>
      <c r="AE7" s="379"/>
      <c r="AF7" s="380"/>
      <c r="AG7" s="381"/>
      <c r="AH7" s="384"/>
      <c r="AI7" s="384"/>
      <c r="AJ7" s="385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2" customHeight="1" x14ac:dyDescent="0.25">
      <c r="A8" s="357">
        <v>2</v>
      </c>
      <c r="B8" s="359">
        <v>2</v>
      </c>
      <c r="C8" s="396" t="str">
        <f>IF((A8=""),"",VLOOKUP(A8,[1]Prijave!$C$6:$E$100,2))</f>
        <v>OKLEŠČEN JAN</v>
      </c>
      <c r="D8" s="397"/>
      <c r="E8" s="397"/>
      <c r="F8" s="397"/>
      <c r="G8" s="397"/>
      <c r="H8" s="397"/>
      <c r="I8" s="397"/>
      <c r="J8" s="397"/>
      <c r="K8" s="397"/>
      <c r="L8" s="398"/>
      <c r="M8" s="368" t="str">
        <f>IF((A8=""),"","("&amp;UPPER(VLOOKUP(A8,[1]Prijave!$C$6:$E$100,3))&amp;")")</f>
        <v>(KRKA)</v>
      </c>
      <c r="N8" s="368"/>
      <c r="O8" s="369"/>
      <c r="P8" s="61">
        <f>IF(AJ19&lt;&gt;"",AJ19,"")</f>
        <v>0</v>
      </c>
      <c r="Q8" s="61" t="s">
        <v>73</v>
      </c>
      <c r="R8" s="62">
        <f>IF(AH19&lt;&gt;"",AH19,"")</f>
        <v>3</v>
      </c>
      <c r="S8" s="63"/>
      <c r="T8" s="64"/>
      <c r="U8" s="65"/>
      <c r="V8" s="66">
        <f>IF(AH17&lt;&gt;"",AH17,"")</f>
        <v>0</v>
      </c>
      <c r="W8" s="61" t="s">
        <v>73</v>
      </c>
      <c r="X8" s="62">
        <f>IF(AJ17&lt;&gt;"",AJ17,"")</f>
        <v>3</v>
      </c>
      <c r="Y8" s="66">
        <f>IF(AH20&lt;&gt;"",AH20,"")</f>
        <v>3</v>
      </c>
      <c r="Z8" s="61" t="s">
        <v>73</v>
      </c>
      <c r="AA8" s="67">
        <f>IF(AJ20&lt;&gt;"",AJ20,"")</f>
        <v>0</v>
      </c>
      <c r="AB8" s="399">
        <f>IF(AND(P8="",V8="",Y8=""),"",SUM(P8,V8,Y8))</f>
        <v>3</v>
      </c>
      <c r="AC8" s="400" t="s">
        <v>73</v>
      </c>
      <c r="AD8" s="386">
        <f>IF(AND(R8="",X8="",AA8=""),"",SUM(R8,X8,AA8))</f>
        <v>6</v>
      </c>
      <c r="AE8" s="387">
        <f>IF(SUM(Q9,W9,Z9)&gt;0,SUM(Q9,W9,Z9),"")</f>
        <v>4</v>
      </c>
      <c r="AF8" s="388"/>
      <c r="AG8" s="389"/>
      <c r="AH8" s="390" t="str">
        <f>IF(AE8&lt;&gt;"",(RANK(AE8,AE6:AG13)&amp;"."),"")</f>
        <v>3.</v>
      </c>
      <c r="AI8" s="391"/>
      <c r="AJ8" s="392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2" customHeight="1" x14ac:dyDescent="0.25">
      <c r="A9" s="357"/>
      <c r="B9" s="359"/>
      <c r="C9" s="363"/>
      <c r="D9" s="364"/>
      <c r="E9" s="364"/>
      <c r="F9" s="364"/>
      <c r="G9" s="364"/>
      <c r="H9" s="364"/>
      <c r="I9" s="364"/>
      <c r="J9" s="364"/>
      <c r="K9" s="364"/>
      <c r="L9" s="365"/>
      <c r="M9" s="368"/>
      <c r="N9" s="368"/>
      <c r="O9" s="369"/>
      <c r="P9" s="68"/>
      <c r="Q9" s="58">
        <f>IF((P8=3),2,IF(R8=3,1,""))</f>
        <v>1</v>
      </c>
      <c r="R9" s="59"/>
      <c r="S9" s="69"/>
      <c r="T9" s="55"/>
      <c r="U9" s="56"/>
      <c r="V9" s="57"/>
      <c r="W9" s="58">
        <f>IF((V8=3),2,IF(X8=3,1,""))</f>
        <v>1</v>
      </c>
      <c r="X9" s="59"/>
      <c r="Y9" s="57"/>
      <c r="Z9" s="58">
        <f>IF((Y8=3),2,IF(AA8=3,1,""))</f>
        <v>2</v>
      </c>
      <c r="AA9" s="60"/>
      <c r="AB9" s="371"/>
      <c r="AC9" s="373"/>
      <c r="AD9" s="375"/>
      <c r="AE9" s="379"/>
      <c r="AF9" s="380"/>
      <c r="AG9" s="381"/>
      <c r="AH9" s="393"/>
      <c r="AI9" s="394"/>
      <c r="AJ9" s="395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2" customHeight="1" x14ac:dyDescent="0.25">
      <c r="A10" s="357">
        <v>3</v>
      </c>
      <c r="B10" s="359">
        <v>3</v>
      </c>
      <c r="C10" s="396" t="str">
        <f>IF((A10=""),"",VLOOKUP(A10,[1]Prijave!$C$6:$E$100,2))</f>
        <v>DJURAŠINOVIČ ENEJ</v>
      </c>
      <c r="D10" s="397"/>
      <c r="E10" s="397"/>
      <c r="F10" s="397"/>
      <c r="G10" s="397"/>
      <c r="H10" s="397"/>
      <c r="I10" s="397"/>
      <c r="J10" s="397"/>
      <c r="K10" s="397"/>
      <c r="L10" s="398"/>
      <c r="M10" s="368" t="str">
        <f>IF((A10=""),"","("&amp;UPPER(VLOOKUP(A10,[1]Prijave!$C$6:$E$100,3))&amp;")")</f>
        <v>(LOG)</v>
      </c>
      <c r="N10" s="368"/>
      <c r="O10" s="369"/>
      <c r="P10" s="61">
        <f>IF(AH21&lt;&gt;"",AH21,"")</f>
        <v>1</v>
      </c>
      <c r="Q10" s="61" t="s">
        <v>73</v>
      </c>
      <c r="R10" s="62">
        <f>IF(AJ21&lt;&gt;"",AJ21,"")</f>
        <v>3</v>
      </c>
      <c r="S10" s="66">
        <f>IF(AJ17&lt;&gt;"",AJ17,"")</f>
        <v>3</v>
      </c>
      <c r="T10" s="61" t="s">
        <v>73</v>
      </c>
      <c r="U10" s="62">
        <f>IF(AH17&lt;&gt;"",AH17,"")</f>
        <v>0</v>
      </c>
      <c r="V10" s="63"/>
      <c r="W10" s="64"/>
      <c r="X10" s="65"/>
      <c r="Y10" s="66">
        <f>IF(AJ18&lt;&gt;"",AJ18,"")</f>
        <v>3</v>
      </c>
      <c r="Z10" s="61" t="s">
        <v>73</v>
      </c>
      <c r="AA10" s="67">
        <f>IF(AH18&lt;&gt;"",AH18,"")</f>
        <v>0</v>
      </c>
      <c r="AB10" s="399">
        <f>IF(AND(P10="",S10="",Y10=""),"",SUM(P10,S10,Y10))</f>
        <v>7</v>
      </c>
      <c r="AC10" s="400" t="s">
        <v>73</v>
      </c>
      <c r="AD10" s="386">
        <f>IF(AND(R10="",U10="",AA10=""),"",SUM(R10,U10,AA10))</f>
        <v>3</v>
      </c>
      <c r="AE10" s="387">
        <f>IF(SUM(Q11,T11,Z11)&gt;0,SUM(Q11,T11,Z11),"")</f>
        <v>5</v>
      </c>
      <c r="AF10" s="388"/>
      <c r="AG10" s="389"/>
      <c r="AH10" s="390" t="str">
        <f>IF(AE10&lt;&gt;"",(RANK(AE10,AE6:AG13)&amp;"."),"")</f>
        <v>2.</v>
      </c>
      <c r="AI10" s="391"/>
      <c r="AJ10" s="392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2" customHeight="1" x14ac:dyDescent="0.25">
      <c r="A11" s="357"/>
      <c r="B11" s="359"/>
      <c r="C11" s="363"/>
      <c r="D11" s="364"/>
      <c r="E11" s="364"/>
      <c r="F11" s="364"/>
      <c r="G11" s="364"/>
      <c r="H11" s="364"/>
      <c r="I11" s="364"/>
      <c r="J11" s="364"/>
      <c r="K11" s="364"/>
      <c r="L11" s="365"/>
      <c r="M11" s="368"/>
      <c r="N11" s="368"/>
      <c r="O11" s="369"/>
      <c r="P11" s="68"/>
      <c r="Q11" s="58">
        <f>IF((P10=3),2,IF(R10=3,1,""))</f>
        <v>1</v>
      </c>
      <c r="R11" s="59"/>
      <c r="S11" s="57"/>
      <c r="T11" s="58">
        <f>IF((S10=3),2,IF(U10=3,1,""))</f>
        <v>2</v>
      </c>
      <c r="U11" s="59"/>
      <c r="V11" s="69"/>
      <c r="W11" s="55"/>
      <c r="X11" s="56"/>
      <c r="Y11" s="57"/>
      <c r="Z11" s="58">
        <f>IF((Y10=3),2,IF(AA10=3,1,""))</f>
        <v>2</v>
      </c>
      <c r="AA11" s="60"/>
      <c r="AB11" s="371"/>
      <c r="AC11" s="373"/>
      <c r="AD11" s="375"/>
      <c r="AE11" s="379"/>
      <c r="AF11" s="380"/>
      <c r="AG11" s="381"/>
      <c r="AH11" s="393"/>
      <c r="AI11" s="394"/>
      <c r="AJ11" s="395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2" customHeight="1" x14ac:dyDescent="0.25">
      <c r="A12" s="357">
        <v>4</v>
      </c>
      <c r="B12" s="401">
        <v>4</v>
      </c>
      <c r="C12" s="403" t="str">
        <f>IF((A12=""),"",VLOOKUP(A12,[1]Prijave!$C$6:$E$100,2))</f>
        <v>PLANTARIČ GABER</v>
      </c>
      <c r="D12" s="404"/>
      <c r="E12" s="404"/>
      <c r="F12" s="404"/>
      <c r="G12" s="404"/>
      <c r="H12" s="404"/>
      <c r="I12" s="404"/>
      <c r="J12" s="404"/>
      <c r="K12" s="404"/>
      <c r="L12" s="405"/>
      <c r="M12" s="409" t="str">
        <f>IF((A12=""),"","("&amp;UPPER(VLOOKUP(A12,[1]Prijave!$C$6:$E$100,3))&amp;")")</f>
        <v>(ILI)</v>
      </c>
      <c r="N12" s="409"/>
      <c r="O12" s="410"/>
      <c r="P12" s="305">
        <f>IF(AJ16&lt;&gt;"",AJ16,"")</f>
        <v>0</v>
      </c>
      <c r="Q12" s="305" t="s">
        <v>73</v>
      </c>
      <c r="R12" s="306">
        <f>IF(AH16&lt;&gt;"",AH16,"")</f>
        <v>3</v>
      </c>
      <c r="S12" s="307">
        <f>IF(AJ20&lt;&gt;"",AJ20,"")</f>
        <v>0</v>
      </c>
      <c r="T12" s="305" t="s">
        <v>73</v>
      </c>
      <c r="U12" s="306">
        <f>IF(AH20&lt;&gt;"",AH20,"")</f>
        <v>3</v>
      </c>
      <c r="V12" s="307">
        <f>IF(AH18&lt;&gt;"",AH18,"")</f>
        <v>0</v>
      </c>
      <c r="W12" s="305" t="s">
        <v>73</v>
      </c>
      <c r="X12" s="306">
        <f>IF(AJ18&lt;&gt;"",AJ18,"")</f>
        <v>3</v>
      </c>
      <c r="Y12" s="307"/>
      <c r="Z12" s="305"/>
      <c r="AA12" s="308"/>
      <c r="AB12" s="413">
        <f>IF(AND(P12="",S12="",V12=""),"",SUM(P12,S12,V12))</f>
        <v>0</v>
      </c>
      <c r="AC12" s="415" t="s">
        <v>73</v>
      </c>
      <c r="AD12" s="417">
        <f>IF(AND(R12="",U12="",X12=""),"",SUM(R12,U12,X12))</f>
        <v>9</v>
      </c>
      <c r="AE12" s="419">
        <f>IF(SUM(Q13,T13,W13)&gt;0,SUM(Q13,T13,W13),"")</f>
        <v>3</v>
      </c>
      <c r="AF12" s="420"/>
      <c r="AG12" s="421"/>
      <c r="AH12" s="425" t="str">
        <f>IF(AE12&lt;&gt;"",(RANK(AE12,AE6:AG13)&amp;"."),"")</f>
        <v>4.</v>
      </c>
      <c r="AI12" s="425"/>
      <c r="AJ12" s="426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3.5" customHeight="1" thickBot="1" x14ac:dyDescent="0.3">
      <c r="A13" s="357"/>
      <c r="B13" s="402"/>
      <c r="C13" s="406"/>
      <c r="D13" s="407"/>
      <c r="E13" s="407"/>
      <c r="F13" s="407"/>
      <c r="G13" s="407"/>
      <c r="H13" s="407"/>
      <c r="I13" s="407"/>
      <c r="J13" s="407"/>
      <c r="K13" s="407"/>
      <c r="L13" s="408"/>
      <c r="M13" s="411"/>
      <c r="N13" s="411"/>
      <c r="O13" s="412"/>
      <c r="P13" s="309"/>
      <c r="Q13" s="310">
        <f>IF((P12=3),2,IF(R12=3,1,""))</f>
        <v>1</v>
      </c>
      <c r="R13" s="311"/>
      <c r="S13" s="312"/>
      <c r="T13" s="310">
        <f>IF((S12=3),2,IF(U12=3,1,""))</f>
        <v>1</v>
      </c>
      <c r="U13" s="311"/>
      <c r="V13" s="312"/>
      <c r="W13" s="310">
        <f>IF((V12=3),2,IF(X12=3,1,""))</f>
        <v>1</v>
      </c>
      <c r="X13" s="311"/>
      <c r="Y13" s="312"/>
      <c r="Z13" s="309"/>
      <c r="AA13" s="313"/>
      <c r="AB13" s="414"/>
      <c r="AC13" s="416"/>
      <c r="AD13" s="418"/>
      <c r="AE13" s="422"/>
      <c r="AF13" s="423"/>
      <c r="AG13" s="424"/>
      <c r="AH13" s="427"/>
      <c r="AI13" s="427"/>
      <c r="AJ13" s="428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6" customHeight="1" x14ac:dyDescent="0.3">
      <c r="AH14" s="42" t="s">
        <v>79</v>
      </c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2.75" customHeight="1" x14ac:dyDescent="0.3">
      <c r="B15" s="78"/>
      <c r="C15" s="79"/>
      <c r="D15" s="80"/>
      <c r="E15" s="80"/>
      <c r="F15" s="80"/>
      <c r="G15" s="80"/>
      <c r="H15" s="80"/>
      <c r="I15" s="80"/>
      <c r="J15" s="429"/>
      <c r="K15" s="429"/>
      <c r="L15" s="429"/>
      <c r="M15" s="429"/>
      <c r="N15" s="429"/>
      <c r="O15" s="429"/>
      <c r="P15" s="429"/>
      <c r="Q15" s="429"/>
      <c r="R15" s="429"/>
      <c r="S15" s="430">
        <v>1</v>
      </c>
      <c r="T15" s="430"/>
      <c r="U15" s="430"/>
      <c r="V15" s="430">
        <v>2</v>
      </c>
      <c r="W15" s="430"/>
      <c r="X15" s="430"/>
      <c r="Y15" s="430">
        <v>3</v>
      </c>
      <c r="Z15" s="430"/>
      <c r="AA15" s="430"/>
      <c r="AB15" s="430">
        <v>4</v>
      </c>
      <c r="AC15" s="430"/>
      <c r="AD15" s="430"/>
      <c r="AE15" s="430">
        <v>5</v>
      </c>
      <c r="AF15" s="430"/>
      <c r="AG15" s="431"/>
      <c r="AH15" s="432" t="s">
        <v>80</v>
      </c>
      <c r="AI15" s="429"/>
      <c r="AJ15" s="429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9" customHeight="1" x14ac:dyDescent="0.25">
      <c r="B16" s="435" t="s">
        <v>81</v>
      </c>
      <c r="C16" s="435"/>
      <c r="D16" s="82"/>
      <c r="E16" s="83" t="s">
        <v>82</v>
      </c>
      <c r="F16" s="433" t="str">
        <f>C6</f>
        <v>DRLJAČA SVEN</v>
      </c>
      <c r="G16" s="433"/>
      <c r="H16" s="433"/>
      <c r="I16" s="433"/>
      <c r="J16" s="433"/>
      <c r="K16" s="433"/>
      <c r="L16" s="84" t="s">
        <v>83</v>
      </c>
      <c r="M16" s="433" t="str">
        <f>C12</f>
        <v>PLANTARIČ GABER</v>
      </c>
      <c r="N16" s="433"/>
      <c r="O16" s="433"/>
      <c r="P16" s="433"/>
      <c r="Q16" s="433"/>
      <c r="R16" s="434"/>
      <c r="S16" s="85">
        <v>11</v>
      </c>
      <c r="T16" s="86" t="s">
        <v>83</v>
      </c>
      <c r="U16" s="87">
        <v>2</v>
      </c>
      <c r="V16" s="85">
        <v>11</v>
      </c>
      <c r="W16" s="86" t="s">
        <v>83</v>
      </c>
      <c r="X16" s="87">
        <v>3</v>
      </c>
      <c r="Y16" s="85">
        <v>11</v>
      </c>
      <c r="Z16" s="86" t="s">
        <v>83</v>
      </c>
      <c r="AA16" s="87">
        <v>1</v>
      </c>
      <c r="AB16" s="85"/>
      <c r="AC16" s="86" t="s">
        <v>83</v>
      </c>
      <c r="AD16" s="87"/>
      <c r="AE16" s="85"/>
      <c r="AF16" s="86" t="s">
        <v>83</v>
      </c>
      <c r="AG16" s="87"/>
      <c r="AH16" s="88">
        <f t="shared" ref="AH16:AH21" si="0">IF(AND(AV16=0,AW16=0),"",AV16)</f>
        <v>3</v>
      </c>
      <c r="AI16" s="89" t="s">
        <v>73</v>
      </c>
      <c r="AJ16" s="90">
        <f t="shared" ref="AJ16:AJ21" si="1">IF(AND(AV16=0,AW16=0),"",AW16)</f>
        <v>0</v>
      </c>
      <c r="AL16" s="91">
        <f t="shared" ref="AL16:AL21" si="2">IF(S16&gt;U16,1,0)</f>
        <v>1</v>
      </c>
      <c r="AM16" s="91">
        <f t="shared" ref="AM16:AM21" si="3">IF(U16&gt;S16,1,0)</f>
        <v>0</v>
      </c>
      <c r="AN16" s="91">
        <f t="shared" ref="AN16:AN21" si="4">IF(V16&gt;X16,1,0)</f>
        <v>1</v>
      </c>
      <c r="AO16" s="91">
        <f t="shared" ref="AO16:AO21" si="5">IF(X16&gt;V16,1,0)</f>
        <v>0</v>
      </c>
      <c r="AP16" s="91">
        <f t="shared" ref="AP16:AP21" si="6">IF(Y16&gt;AA16,1,0)</f>
        <v>1</v>
      </c>
      <c r="AQ16" s="91">
        <f t="shared" ref="AQ16:AQ21" si="7">IF(AA16&gt;Y16,1,0)</f>
        <v>0</v>
      </c>
      <c r="AR16" s="91">
        <f t="shared" ref="AR16:AR21" si="8">IF(AB16&gt;AD16,1,0)</f>
        <v>0</v>
      </c>
      <c r="AS16" s="91">
        <f t="shared" ref="AS16:AS21" si="9">IF(AD16&gt;AB16,1,0)</f>
        <v>0</v>
      </c>
      <c r="AT16" s="91">
        <f t="shared" ref="AT16:AT21" si="10">IF(AE16&gt;AG16,1,0)</f>
        <v>0</v>
      </c>
      <c r="AU16" s="91">
        <f t="shared" ref="AU16:AU21" si="11">IF(AG16&gt;AE16,1,0)</f>
        <v>0</v>
      </c>
      <c r="AV16" s="91">
        <f t="shared" ref="AV16:AW21" si="12">AL16+AN16+AP16+AR16+AT16</f>
        <v>3</v>
      </c>
      <c r="AW16" s="91">
        <f t="shared" si="12"/>
        <v>0</v>
      </c>
      <c r="AX16" s="47"/>
    </row>
    <row r="17" spans="1:50" ht="19" customHeight="1" x14ac:dyDescent="0.25">
      <c r="B17" s="92"/>
      <c r="C17" s="93"/>
      <c r="E17" s="83" t="s">
        <v>84</v>
      </c>
      <c r="F17" s="433" t="str">
        <f>C8</f>
        <v>OKLEŠČEN JAN</v>
      </c>
      <c r="G17" s="433"/>
      <c r="H17" s="433"/>
      <c r="I17" s="433"/>
      <c r="J17" s="433"/>
      <c r="K17" s="433"/>
      <c r="L17" s="84" t="s">
        <v>83</v>
      </c>
      <c r="M17" s="433" t="str">
        <f>C10</f>
        <v>DJURAŠINOVIČ ENEJ</v>
      </c>
      <c r="N17" s="433"/>
      <c r="O17" s="433"/>
      <c r="P17" s="433"/>
      <c r="Q17" s="433"/>
      <c r="R17" s="434"/>
      <c r="S17" s="85">
        <v>2</v>
      </c>
      <c r="T17" s="86" t="s">
        <v>83</v>
      </c>
      <c r="U17" s="87">
        <v>11</v>
      </c>
      <c r="V17" s="85">
        <v>2</v>
      </c>
      <c r="W17" s="86" t="s">
        <v>83</v>
      </c>
      <c r="X17" s="87">
        <v>11</v>
      </c>
      <c r="Y17" s="85">
        <v>2</v>
      </c>
      <c r="Z17" s="86" t="s">
        <v>83</v>
      </c>
      <c r="AA17" s="87">
        <v>11</v>
      </c>
      <c r="AB17" s="85"/>
      <c r="AC17" s="86" t="s">
        <v>83</v>
      </c>
      <c r="AD17" s="87"/>
      <c r="AE17" s="85"/>
      <c r="AF17" s="86" t="s">
        <v>83</v>
      </c>
      <c r="AG17" s="87"/>
      <c r="AH17" s="88">
        <f t="shared" si="0"/>
        <v>0</v>
      </c>
      <c r="AI17" s="89" t="s">
        <v>73</v>
      </c>
      <c r="AJ17" s="90">
        <f t="shared" si="1"/>
        <v>3</v>
      </c>
      <c r="AL17" s="91">
        <f t="shared" si="2"/>
        <v>0</v>
      </c>
      <c r="AM17" s="91">
        <f t="shared" si="3"/>
        <v>1</v>
      </c>
      <c r="AN17" s="91">
        <f t="shared" si="4"/>
        <v>0</v>
      </c>
      <c r="AO17" s="91">
        <f t="shared" si="5"/>
        <v>1</v>
      </c>
      <c r="AP17" s="91">
        <f t="shared" si="6"/>
        <v>0</v>
      </c>
      <c r="AQ17" s="91">
        <f t="shared" si="7"/>
        <v>1</v>
      </c>
      <c r="AR17" s="91">
        <f t="shared" si="8"/>
        <v>0</v>
      </c>
      <c r="AS17" s="91">
        <f t="shared" si="9"/>
        <v>0</v>
      </c>
      <c r="AT17" s="91">
        <f t="shared" si="10"/>
        <v>0</v>
      </c>
      <c r="AU17" s="91">
        <f t="shared" si="11"/>
        <v>0</v>
      </c>
      <c r="AV17" s="91">
        <f t="shared" si="12"/>
        <v>0</v>
      </c>
      <c r="AW17" s="91">
        <f t="shared" si="12"/>
        <v>3</v>
      </c>
      <c r="AX17" s="47"/>
    </row>
    <row r="18" spans="1:50" ht="19" customHeight="1" x14ac:dyDescent="0.25">
      <c r="B18" s="435" t="s">
        <v>85</v>
      </c>
      <c r="C18" s="435"/>
      <c r="D18" s="82"/>
      <c r="E18" s="83" t="s">
        <v>86</v>
      </c>
      <c r="F18" s="433" t="str">
        <f>C12</f>
        <v>PLANTARIČ GABER</v>
      </c>
      <c r="G18" s="433"/>
      <c r="H18" s="433"/>
      <c r="I18" s="433"/>
      <c r="J18" s="433"/>
      <c r="K18" s="433"/>
      <c r="L18" s="84" t="s">
        <v>83</v>
      </c>
      <c r="M18" s="433" t="str">
        <f>C10</f>
        <v>DJURAŠINOVIČ ENEJ</v>
      </c>
      <c r="N18" s="433"/>
      <c r="O18" s="433"/>
      <c r="P18" s="433"/>
      <c r="Q18" s="433"/>
      <c r="R18" s="434"/>
      <c r="S18" s="85">
        <v>0</v>
      </c>
      <c r="T18" s="86" t="s">
        <v>83</v>
      </c>
      <c r="U18" s="87">
        <v>11</v>
      </c>
      <c r="V18" s="85">
        <v>0</v>
      </c>
      <c r="W18" s="86" t="s">
        <v>83</v>
      </c>
      <c r="X18" s="87">
        <v>11</v>
      </c>
      <c r="Y18" s="85">
        <v>0</v>
      </c>
      <c r="Z18" s="86" t="s">
        <v>83</v>
      </c>
      <c r="AA18" s="87">
        <v>11</v>
      </c>
      <c r="AB18" s="85"/>
      <c r="AC18" s="86" t="s">
        <v>83</v>
      </c>
      <c r="AD18" s="87"/>
      <c r="AE18" s="85"/>
      <c r="AF18" s="86" t="s">
        <v>83</v>
      </c>
      <c r="AG18" s="87"/>
      <c r="AH18" s="88">
        <f t="shared" si="0"/>
        <v>0</v>
      </c>
      <c r="AI18" s="89" t="s">
        <v>73</v>
      </c>
      <c r="AJ18" s="90">
        <f t="shared" si="1"/>
        <v>3</v>
      </c>
      <c r="AL18" s="91">
        <f t="shared" si="2"/>
        <v>0</v>
      </c>
      <c r="AM18" s="91">
        <f t="shared" si="3"/>
        <v>1</v>
      </c>
      <c r="AN18" s="91">
        <f t="shared" si="4"/>
        <v>0</v>
      </c>
      <c r="AO18" s="91">
        <f t="shared" si="5"/>
        <v>1</v>
      </c>
      <c r="AP18" s="91">
        <f t="shared" si="6"/>
        <v>0</v>
      </c>
      <c r="AQ18" s="91">
        <f t="shared" si="7"/>
        <v>1</v>
      </c>
      <c r="AR18" s="91">
        <f t="shared" si="8"/>
        <v>0</v>
      </c>
      <c r="AS18" s="91">
        <f t="shared" si="9"/>
        <v>0</v>
      </c>
      <c r="AT18" s="91">
        <f t="shared" si="10"/>
        <v>0</v>
      </c>
      <c r="AU18" s="91">
        <f t="shared" si="11"/>
        <v>0</v>
      </c>
      <c r="AV18" s="91">
        <f t="shared" si="12"/>
        <v>0</v>
      </c>
      <c r="AW18" s="91">
        <f t="shared" si="12"/>
        <v>3</v>
      </c>
      <c r="AX18" s="47"/>
    </row>
    <row r="19" spans="1:50" ht="19" customHeight="1" x14ac:dyDescent="0.25">
      <c r="B19" s="94"/>
      <c r="C19" s="95"/>
      <c r="D19" s="82"/>
      <c r="E19" s="83" t="s">
        <v>87</v>
      </c>
      <c r="F19" s="433" t="str">
        <f>C6</f>
        <v>DRLJAČA SVEN</v>
      </c>
      <c r="G19" s="433"/>
      <c r="H19" s="433"/>
      <c r="I19" s="433"/>
      <c r="J19" s="433"/>
      <c r="K19" s="433"/>
      <c r="L19" s="84" t="s">
        <v>83</v>
      </c>
      <c r="M19" s="433" t="str">
        <f>C8</f>
        <v>OKLEŠČEN JAN</v>
      </c>
      <c r="N19" s="433"/>
      <c r="O19" s="433"/>
      <c r="P19" s="433"/>
      <c r="Q19" s="433"/>
      <c r="R19" s="434"/>
      <c r="S19" s="85">
        <v>11</v>
      </c>
      <c r="T19" s="86" t="s">
        <v>83</v>
      </c>
      <c r="U19" s="87">
        <v>2</v>
      </c>
      <c r="V19" s="85">
        <v>11</v>
      </c>
      <c r="W19" s="86" t="s">
        <v>83</v>
      </c>
      <c r="X19" s="87">
        <v>3</v>
      </c>
      <c r="Y19" s="85">
        <v>11</v>
      </c>
      <c r="Z19" s="86" t="s">
        <v>83</v>
      </c>
      <c r="AA19" s="87">
        <v>1</v>
      </c>
      <c r="AB19" s="85"/>
      <c r="AC19" s="86" t="s">
        <v>83</v>
      </c>
      <c r="AD19" s="87"/>
      <c r="AE19" s="85"/>
      <c r="AF19" s="86" t="s">
        <v>83</v>
      </c>
      <c r="AG19" s="87"/>
      <c r="AH19" s="88">
        <f t="shared" si="0"/>
        <v>3</v>
      </c>
      <c r="AI19" s="96" t="s">
        <v>73</v>
      </c>
      <c r="AJ19" s="90">
        <f t="shared" si="1"/>
        <v>0</v>
      </c>
      <c r="AL19" s="91">
        <f t="shared" si="2"/>
        <v>1</v>
      </c>
      <c r="AM19" s="91">
        <f t="shared" si="3"/>
        <v>0</v>
      </c>
      <c r="AN19" s="91">
        <f t="shared" si="4"/>
        <v>1</v>
      </c>
      <c r="AO19" s="91">
        <f t="shared" si="5"/>
        <v>0</v>
      </c>
      <c r="AP19" s="91">
        <f t="shared" si="6"/>
        <v>1</v>
      </c>
      <c r="AQ19" s="91">
        <f t="shared" si="7"/>
        <v>0</v>
      </c>
      <c r="AR19" s="91">
        <f t="shared" si="8"/>
        <v>0</v>
      </c>
      <c r="AS19" s="91">
        <f t="shared" si="9"/>
        <v>0</v>
      </c>
      <c r="AT19" s="91">
        <f t="shared" si="10"/>
        <v>0</v>
      </c>
      <c r="AU19" s="91">
        <f t="shared" si="11"/>
        <v>0</v>
      </c>
      <c r="AV19" s="91">
        <f t="shared" si="12"/>
        <v>3</v>
      </c>
      <c r="AW19" s="91">
        <f t="shared" si="12"/>
        <v>0</v>
      </c>
      <c r="AX19" s="47"/>
    </row>
    <row r="20" spans="1:50" ht="19" customHeight="1" x14ac:dyDescent="0.25">
      <c r="B20" s="435" t="s">
        <v>88</v>
      </c>
      <c r="C20" s="435"/>
      <c r="D20" s="82"/>
      <c r="E20" s="83" t="s">
        <v>89</v>
      </c>
      <c r="F20" s="433" t="str">
        <f>C8</f>
        <v>OKLEŠČEN JAN</v>
      </c>
      <c r="G20" s="433"/>
      <c r="H20" s="433"/>
      <c r="I20" s="433"/>
      <c r="J20" s="433"/>
      <c r="K20" s="433"/>
      <c r="L20" s="84" t="s">
        <v>83</v>
      </c>
      <c r="M20" s="433" t="str">
        <f>C12</f>
        <v>PLANTARIČ GABER</v>
      </c>
      <c r="N20" s="433"/>
      <c r="O20" s="433"/>
      <c r="P20" s="433"/>
      <c r="Q20" s="433"/>
      <c r="R20" s="434"/>
      <c r="S20" s="85">
        <v>11</v>
      </c>
      <c r="T20" s="86" t="s">
        <v>83</v>
      </c>
      <c r="U20" s="87">
        <v>0</v>
      </c>
      <c r="V20" s="85">
        <v>11</v>
      </c>
      <c r="W20" s="86" t="s">
        <v>83</v>
      </c>
      <c r="X20" s="87">
        <v>0</v>
      </c>
      <c r="Y20" s="85">
        <v>11</v>
      </c>
      <c r="Z20" s="86" t="s">
        <v>83</v>
      </c>
      <c r="AA20" s="87">
        <v>0</v>
      </c>
      <c r="AB20" s="85"/>
      <c r="AC20" s="86" t="s">
        <v>83</v>
      </c>
      <c r="AD20" s="87"/>
      <c r="AE20" s="85"/>
      <c r="AF20" s="86" t="s">
        <v>83</v>
      </c>
      <c r="AG20" s="87"/>
      <c r="AH20" s="88">
        <f t="shared" si="0"/>
        <v>3</v>
      </c>
      <c r="AI20" s="89" t="s">
        <v>73</v>
      </c>
      <c r="AJ20" s="90">
        <f t="shared" si="1"/>
        <v>0</v>
      </c>
      <c r="AL20" s="91">
        <f t="shared" si="2"/>
        <v>1</v>
      </c>
      <c r="AM20" s="91">
        <f t="shared" si="3"/>
        <v>0</v>
      </c>
      <c r="AN20" s="91">
        <f t="shared" si="4"/>
        <v>1</v>
      </c>
      <c r="AO20" s="91">
        <f t="shared" si="5"/>
        <v>0</v>
      </c>
      <c r="AP20" s="91">
        <f t="shared" si="6"/>
        <v>1</v>
      </c>
      <c r="AQ20" s="91">
        <f t="shared" si="7"/>
        <v>0</v>
      </c>
      <c r="AR20" s="91">
        <f t="shared" si="8"/>
        <v>0</v>
      </c>
      <c r="AS20" s="91">
        <f t="shared" si="9"/>
        <v>0</v>
      </c>
      <c r="AT20" s="91">
        <f t="shared" si="10"/>
        <v>0</v>
      </c>
      <c r="AU20" s="91">
        <f t="shared" si="11"/>
        <v>0</v>
      </c>
      <c r="AV20" s="91">
        <f t="shared" si="12"/>
        <v>3</v>
      </c>
      <c r="AW20" s="91">
        <f t="shared" si="12"/>
        <v>0</v>
      </c>
      <c r="AX20" s="47"/>
    </row>
    <row r="21" spans="1:50" ht="19" customHeight="1" x14ac:dyDescent="0.25">
      <c r="B21" s="94"/>
      <c r="C21" s="95"/>
      <c r="D21" s="82"/>
      <c r="E21" s="97" t="s">
        <v>90</v>
      </c>
      <c r="F21" s="436" t="str">
        <f>C10</f>
        <v>DJURAŠINOVIČ ENEJ</v>
      </c>
      <c r="G21" s="436"/>
      <c r="H21" s="436"/>
      <c r="I21" s="436"/>
      <c r="J21" s="436"/>
      <c r="K21" s="436"/>
      <c r="L21" s="98" t="s">
        <v>83</v>
      </c>
      <c r="M21" s="436" t="str">
        <f>C6</f>
        <v>DRLJAČA SVEN</v>
      </c>
      <c r="N21" s="436"/>
      <c r="O21" s="436"/>
      <c r="P21" s="436"/>
      <c r="Q21" s="436"/>
      <c r="R21" s="437"/>
      <c r="S21" s="99">
        <v>5</v>
      </c>
      <c r="T21" s="100" t="s">
        <v>83</v>
      </c>
      <c r="U21" s="101">
        <v>11</v>
      </c>
      <c r="V21" s="99">
        <v>11</v>
      </c>
      <c r="W21" s="100" t="s">
        <v>83</v>
      </c>
      <c r="X21" s="101">
        <v>6</v>
      </c>
      <c r="Y21" s="99">
        <v>5</v>
      </c>
      <c r="Z21" s="100" t="s">
        <v>83</v>
      </c>
      <c r="AA21" s="101">
        <v>11</v>
      </c>
      <c r="AB21" s="99">
        <v>6</v>
      </c>
      <c r="AC21" s="100" t="s">
        <v>83</v>
      </c>
      <c r="AD21" s="101">
        <v>11</v>
      </c>
      <c r="AE21" s="99"/>
      <c r="AF21" s="100" t="s">
        <v>83</v>
      </c>
      <c r="AG21" s="101"/>
      <c r="AH21" s="102">
        <f t="shared" si="0"/>
        <v>1</v>
      </c>
      <c r="AI21" s="103" t="s">
        <v>73</v>
      </c>
      <c r="AJ21" s="51">
        <f t="shared" si="1"/>
        <v>3</v>
      </c>
      <c r="AL21" s="91">
        <f t="shared" si="2"/>
        <v>0</v>
      </c>
      <c r="AM21" s="91">
        <f t="shared" si="3"/>
        <v>1</v>
      </c>
      <c r="AN21" s="91">
        <f t="shared" si="4"/>
        <v>1</v>
      </c>
      <c r="AO21" s="91">
        <f t="shared" si="5"/>
        <v>0</v>
      </c>
      <c r="AP21" s="91">
        <f t="shared" si="6"/>
        <v>0</v>
      </c>
      <c r="AQ21" s="91">
        <f t="shared" si="7"/>
        <v>1</v>
      </c>
      <c r="AR21" s="91">
        <f t="shared" si="8"/>
        <v>0</v>
      </c>
      <c r="AS21" s="91">
        <f t="shared" si="9"/>
        <v>1</v>
      </c>
      <c r="AT21" s="91">
        <f t="shared" si="10"/>
        <v>0</v>
      </c>
      <c r="AU21" s="91">
        <f t="shared" si="11"/>
        <v>0</v>
      </c>
      <c r="AV21" s="91">
        <f t="shared" si="12"/>
        <v>1</v>
      </c>
      <c r="AW21" s="91">
        <f t="shared" si="12"/>
        <v>3</v>
      </c>
      <c r="AX21" s="47"/>
    </row>
    <row r="22" spans="1:50" ht="9" customHeight="1" thickBot="1" x14ac:dyDescent="0.35">
      <c r="B22" s="104"/>
      <c r="C22" s="105"/>
      <c r="D22" s="82"/>
      <c r="E22" s="82"/>
      <c r="F22" s="106"/>
      <c r="G22" s="46"/>
      <c r="H22" s="46"/>
      <c r="I22" s="46"/>
      <c r="K22" s="46"/>
      <c r="L22" s="46"/>
      <c r="O22" s="107"/>
      <c r="P22" s="107"/>
      <c r="Q22" s="107"/>
      <c r="S22" s="108"/>
      <c r="T22" s="8"/>
      <c r="U22" s="109"/>
      <c r="V22" s="108"/>
      <c r="W22" s="8"/>
      <c r="X22" s="109"/>
      <c r="Y22" s="108"/>
      <c r="Z22" s="8"/>
      <c r="AA22" s="109"/>
      <c r="AB22" s="108"/>
      <c r="AC22" s="8"/>
      <c r="AD22" s="109"/>
      <c r="AE22" s="108"/>
      <c r="AF22" s="8"/>
      <c r="AG22" s="109"/>
      <c r="AH22" s="110"/>
      <c r="AI22" s="8"/>
      <c r="AJ22" s="111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2.75" customHeight="1" x14ac:dyDescent="0.25">
      <c r="B23" s="329">
        <f>B4+1</f>
        <v>2</v>
      </c>
      <c r="C23" s="331" t="s">
        <v>75</v>
      </c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3"/>
      <c r="P23" s="337">
        <v>1</v>
      </c>
      <c r="Q23" s="338"/>
      <c r="R23" s="339"/>
      <c r="S23" s="343">
        <v>2</v>
      </c>
      <c r="T23" s="338"/>
      <c r="U23" s="339"/>
      <c r="V23" s="343">
        <v>3</v>
      </c>
      <c r="W23" s="338"/>
      <c r="X23" s="339"/>
      <c r="Y23" s="343">
        <v>4</v>
      </c>
      <c r="Z23" s="338"/>
      <c r="AA23" s="345"/>
      <c r="AB23" s="347" t="s">
        <v>76</v>
      </c>
      <c r="AC23" s="348"/>
      <c r="AD23" s="349"/>
      <c r="AE23" s="353" t="s">
        <v>77</v>
      </c>
      <c r="AF23" s="348"/>
      <c r="AG23" s="349"/>
      <c r="AH23" s="353" t="s">
        <v>78</v>
      </c>
      <c r="AI23" s="348"/>
      <c r="AJ23" s="355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3.5" customHeight="1" thickBot="1" x14ac:dyDescent="0.3">
      <c r="B24" s="330"/>
      <c r="C24" s="334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6"/>
      <c r="P24" s="340"/>
      <c r="Q24" s="341"/>
      <c r="R24" s="342"/>
      <c r="S24" s="344"/>
      <c r="T24" s="341"/>
      <c r="U24" s="342"/>
      <c r="V24" s="344"/>
      <c r="W24" s="341"/>
      <c r="X24" s="342"/>
      <c r="Y24" s="344"/>
      <c r="Z24" s="341"/>
      <c r="AA24" s="346"/>
      <c r="AB24" s="350"/>
      <c r="AC24" s="351"/>
      <c r="AD24" s="352"/>
      <c r="AE24" s="354"/>
      <c r="AF24" s="351"/>
      <c r="AG24" s="352"/>
      <c r="AH24" s="354"/>
      <c r="AI24" s="351"/>
      <c r="AJ24" s="356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2" customHeight="1" x14ac:dyDescent="0.25">
      <c r="A25" s="357">
        <v>5</v>
      </c>
      <c r="B25" s="358">
        <v>1</v>
      </c>
      <c r="C25" s="360" t="str">
        <f>IF((A25=""),"",VLOOKUP(A25,[1]Prijave!$C$6:$E$100,2))</f>
        <v>BOBIČ ŽAN</v>
      </c>
      <c r="D25" s="361"/>
      <c r="E25" s="361"/>
      <c r="F25" s="361"/>
      <c r="G25" s="361"/>
      <c r="H25" s="361"/>
      <c r="I25" s="361"/>
      <c r="J25" s="361"/>
      <c r="K25" s="361"/>
      <c r="L25" s="362"/>
      <c r="M25" s="366" t="str">
        <f>IF((A25=""),"","("&amp;UPPER(VLOOKUP(A25,[1]Prijave!$C$6:$E$100,3))&amp;")")</f>
        <v>(ŠD SU)</v>
      </c>
      <c r="N25" s="366"/>
      <c r="O25" s="367"/>
      <c r="P25" s="48"/>
      <c r="Q25" s="48"/>
      <c r="R25" s="49"/>
      <c r="S25" s="50">
        <f>IF(AH38&lt;&gt;"",AH38,"")</f>
        <v>3</v>
      </c>
      <c r="T25" s="51" t="s">
        <v>73</v>
      </c>
      <c r="U25" s="52">
        <f>IF(AJ38&lt;&gt;"",AJ38,"")</f>
        <v>0</v>
      </c>
      <c r="V25" s="50">
        <f>IF(AJ40&lt;&gt;"",AJ40,"")</f>
        <v>3</v>
      </c>
      <c r="W25" s="51" t="s">
        <v>73</v>
      </c>
      <c r="X25" s="52">
        <f>IF(AH40&lt;&gt;"",AH40,"")</f>
        <v>0</v>
      </c>
      <c r="Y25" s="50">
        <f>IF(AH35&lt;&gt;"",AH35,"")</f>
        <v>3</v>
      </c>
      <c r="Z25" s="53" t="s">
        <v>73</v>
      </c>
      <c r="AA25" s="54">
        <f>IF(AJ35&lt;&gt;"",AJ35,"")</f>
        <v>0</v>
      </c>
      <c r="AB25" s="370">
        <f>IF(AND(S25="",V25="",Y25=""),"",SUM(S25,V25,Y25))</f>
        <v>9</v>
      </c>
      <c r="AC25" s="372" t="s">
        <v>73</v>
      </c>
      <c r="AD25" s="374">
        <f>IF(AND(U25="",X25="",AA25=""),"",SUM(U25,X25,AA25))</f>
        <v>0</v>
      </c>
      <c r="AE25" s="376">
        <f>IF(SUM(T26,W26,Z26)&gt;0,SUM(T26,W26,Z26),"")</f>
        <v>6</v>
      </c>
      <c r="AF25" s="377"/>
      <c r="AG25" s="378"/>
      <c r="AH25" s="382" t="str">
        <f>IF(AE25&lt;&gt;"",(RANK(AE25,AE25:AG32)&amp;"."),"")</f>
        <v>1.</v>
      </c>
      <c r="AI25" s="382"/>
      <c r="AJ25" s="383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2" customHeight="1" x14ac:dyDescent="0.25">
      <c r="A26" s="357"/>
      <c r="B26" s="359"/>
      <c r="C26" s="363"/>
      <c r="D26" s="364"/>
      <c r="E26" s="364"/>
      <c r="F26" s="364"/>
      <c r="G26" s="364"/>
      <c r="H26" s="364"/>
      <c r="I26" s="364"/>
      <c r="J26" s="364"/>
      <c r="K26" s="364"/>
      <c r="L26" s="365"/>
      <c r="M26" s="368"/>
      <c r="N26" s="368"/>
      <c r="O26" s="369"/>
      <c r="P26" s="55"/>
      <c r="Q26" s="55"/>
      <c r="R26" s="56"/>
      <c r="S26" s="57"/>
      <c r="T26" s="58">
        <f>IF((S25=3),2,IF(U25=3,1,""))</f>
        <v>2</v>
      </c>
      <c r="U26" s="59"/>
      <c r="V26" s="57"/>
      <c r="W26" s="58">
        <f>IF((V25=3),2,IF(X25=3,1,""))</f>
        <v>2</v>
      </c>
      <c r="X26" s="59"/>
      <c r="Y26" s="57"/>
      <c r="Z26" s="58">
        <f>IF((Y25=3),2,IF(AA25=3,1,""))</f>
        <v>2</v>
      </c>
      <c r="AA26" s="60"/>
      <c r="AB26" s="371"/>
      <c r="AC26" s="373"/>
      <c r="AD26" s="375"/>
      <c r="AE26" s="379"/>
      <c r="AF26" s="380"/>
      <c r="AG26" s="381"/>
      <c r="AH26" s="384"/>
      <c r="AI26" s="384"/>
      <c r="AJ26" s="385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2" customHeight="1" x14ac:dyDescent="0.25">
      <c r="A27" s="357">
        <v>6</v>
      </c>
      <c r="B27" s="359">
        <v>2</v>
      </c>
      <c r="C27" s="396" t="str">
        <f>IF((A27=""),"",VLOOKUP(A27,[1]Prijave!$C$6:$E$100,2))</f>
        <v>KETLER SVIT</v>
      </c>
      <c r="D27" s="397"/>
      <c r="E27" s="397"/>
      <c r="F27" s="397"/>
      <c r="G27" s="397"/>
      <c r="H27" s="397"/>
      <c r="I27" s="397"/>
      <c r="J27" s="397"/>
      <c r="K27" s="397"/>
      <c r="L27" s="398"/>
      <c r="M27" s="368" t="str">
        <f>IF((A27=""),"","("&amp;UPPER(VLOOKUP(A27,[1]Prijave!$C$6:$E$100,3))&amp;")")</f>
        <v>(ILI)</v>
      </c>
      <c r="N27" s="368"/>
      <c r="O27" s="369"/>
      <c r="P27" s="61">
        <f>IF(AJ38&lt;&gt;"",AJ38,"")</f>
        <v>0</v>
      </c>
      <c r="Q27" s="61" t="s">
        <v>73</v>
      </c>
      <c r="R27" s="62">
        <f>IF(AH38&lt;&gt;"",AH38,"")</f>
        <v>3</v>
      </c>
      <c r="S27" s="63"/>
      <c r="T27" s="64"/>
      <c r="U27" s="65"/>
      <c r="V27" s="66">
        <f>IF(AH36&lt;&gt;"",AH36,"")</f>
        <v>0</v>
      </c>
      <c r="W27" s="61" t="s">
        <v>73</v>
      </c>
      <c r="X27" s="62">
        <f>IF(AJ36&lt;&gt;"",AJ36,"")</f>
        <v>3</v>
      </c>
      <c r="Y27" s="66">
        <f>IF(AH39&lt;&gt;"",AH39,"")</f>
        <v>1</v>
      </c>
      <c r="Z27" s="61" t="s">
        <v>73</v>
      </c>
      <c r="AA27" s="67">
        <f>IF(AJ39&lt;&gt;"",AJ39,"")</f>
        <v>3</v>
      </c>
      <c r="AB27" s="399">
        <f>IF(AND(P27="",V27="",Y27=""),"",SUM(P27,V27,Y27))</f>
        <v>1</v>
      </c>
      <c r="AC27" s="400" t="s">
        <v>73</v>
      </c>
      <c r="AD27" s="386">
        <f>IF(AND(R27="",X27="",AA27=""),"",SUM(R27,X27,AA27))</f>
        <v>9</v>
      </c>
      <c r="AE27" s="387">
        <f>IF(SUM(Q28,W28,Z28)&gt;0,SUM(Q28,W28,Z28),"")</f>
        <v>3</v>
      </c>
      <c r="AF27" s="388"/>
      <c r="AG27" s="389"/>
      <c r="AH27" s="390" t="str">
        <f>IF(AE27&lt;&gt;"",(RANK(AE27,AE25:AG32)&amp;"."),"")</f>
        <v>4.</v>
      </c>
      <c r="AI27" s="391"/>
      <c r="AJ27" s="392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2" customHeight="1" x14ac:dyDescent="0.25">
      <c r="A28" s="357"/>
      <c r="B28" s="359"/>
      <c r="C28" s="363"/>
      <c r="D28" s="364"/>
      <c r="E28" s="364"/>
      <c r="F28" s="364"/>
      <c r="G28" s="364"/>
      <c r="H28" s="364"/>
      <c r="I28" s="364"/>
      <c r="J28" s="364"/>
      <c r="K28" s="364"/>
      <c r="L28" s="365"/>
      <c r="M28" s="368"/>
      <c r="N28" s="368"/>
      <c r="O28" s="369"/>
      <c r="P28" s="68"/>
      <c r="Q28" s="58">
        <f>IF((P27=3),2,IF(R27=3,1,""))</f>
        <v>1</v>
      </c>
      <c r="R28" s="59"/>
      <c r="S28" s="69"/>
      <c r="T28" s="55"/>
      <c r="U28" s="56"/>
      <c r="V28" s="57"/>
      <c r="W28" s="58">
        <f>IF((V27=3),2,IF(X27=3,1,""))</f>
        <v>1</v>
      </c>
      <c r="X28" s="59"/>
      <c r="Y28" s="57"/>
      <c r="Z28" s="58">
        <f>IF((Y27=3),2,IF(AA27=3,1,""))</f>
        <v>1</v>
      </c>
      <c r="AA28" s="60"/>
      <c r="AB28" s="371"/>
      <c r="AC28" s="373"/>
      <c r="AD28" s="375"/>
      <c r="AE28" s="379"/>
      <c r="AF28" s="380"/>
      <c r="AG28" s="381"/>
      <c r="AH28" s="393"/>
      <c r="AI28" s="394"/>
      <c r="AJ28" s="395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2" customHeight="1" x14ac:dyDescent="0.25">
      <c r="A29" s="357">
        <v>7</v>
      </c>
      <c r="B29" s="359">
        <v>3</v>
      </c>
      <c r="C29" s="396" t="str">
        <f>IF((A29=""),"",VLOOKUP(A29,[1]Prijave!$C$6:$E$100,2))</f>
        <v>GORENC DEL AMO SAMO</v>
      </c>
      <c r="D29" s="397"/>
      <c r="E29" s="397"/>
      <c r="F29" s="397"/>
      <c r="G29" s="397"/>
      <c r="H29" s="397"/>
      <c r="I29" s="397"/>
      <c r="J29" s="397"/>
      <c r="K29" s="397"/>
      <c r="L29" s="398"/>
      <c r="M29" s="368" t="str">
        <f>IF((A29=""),"","("&amp;UPPER(VLOOKUP(A29,[1]Prijave!$C$6:$E$100,3))&amp;")")</f>
        <v>(B2)</v>
      </c>
      <c r="N29" s="368"/>
      <c r="O29" s="369"/>
      <c r="P29" s="61">
        <f>IF(AH40&lt;&gt;"",AH40,"")</f>
        <v>0</v>
      </c>
      <c r="Q29" s="61" t="s">
        <v>73</v>
      </c>
      <c r="R29" s="62">
        <f>IF(AJ40&lt;&gt;"",AJ40,"")</f>
        <v>3</v>
      </c>
      <c r="S29" s="66">
        <f>IF(AJ36&lt;&gt;"",AJ36,"")</f>
        <v>3</v>
      </c>
      <c r="T29" s="61" t="s">
        <v>73</v>
      </c>
      <c r="U29" s="62">
        <f>IF(AH36&lt;&gt;"",AH36,"")</f>
        <v>0</v>
      </c>
      <c r="V29" s="63"/>
      <c r="W29" s="64"/>
      <c r="X29" s="65"/>
      <c r="Y29" s="66">
        <f>IF(AJ37&lt;&gt;"",AJ37,"")</f>
        <v>3</v>
      </c>
      <c r="Z29" s="61" t="s">
        <v>73</v>
      </c>
      <c r="AA29" s="67">
        <f>IF(AH37&lt;&gt;"",AH37,"")</f>
        <v>0</v>
      </c>
      <c r="AB29" s="399">
        <f>IF(AND(P29="",S29="",Y29=""),"",SUM(P29,S29,Y29))</f>
        <v>6</v>
      </c>
      <c r="AC29" s="400" t="s">
        <v>73</v>
      </c>
      <c r="AD29" s="386">
        <f>IF(AND(R29="",U29="",AA29=""),"",SUM(R29,U29,AA29))</f>
        <v>3</v>
      </c>
      <c r="AE29" s="387">
        <f>IF(SUM(Q30,T30,Z30)&gt;0,SUM(Q30,T30,Z30),"")</f>
        <v>5</v>
      </c>
      <c r="AF29" s="388"/>
      <c r="AG29" s="389"/>
      <c r="AH29" s="390" t="str">
        <f>IF(AE29&lt;&gt;"",(RANK(AE29,AE25:AG32)&amp;"."),"")</f>
        <v>2.</v>
      </c>
      <c r="AI29" s="391"/>
      <c r="AJ29" s="392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2" customHeight="1" x14ac:dyDescent="0.25">
      <c r="A30" s="357"/>
      <c r="B30" s="359"/>
      <c r="C30" s="363"/>
      <c r="D30" s="364"/>
      <c r="E30" s="364"/>
      <c r="F30" s="364"/>
      <c r="G30" s="364"/>
      <c r="H30" s="364"/>
      <c r="I30" s="364"/>
      <c r="J30" s="364"/>
      <c r="K30" s="364"/>
      <c r="L30" s="365"/>
      <c r="M30" s="368"/>
      <c r="N30" s="368"/>
      <c r="O30" s="369"/>
      <c r="P30" s="68"/>
      <c r="Q30" s="58">
        <f>IF((P29=3),2,IF(R29=3,1,""))</f>
        <v>1</v>
      </c>
      <c r="R30" s="59"/>
      <c r="S30" s="57"/>
      <c r="T30" s="58">
        <f>IF((S29=3),2,IF(U29=3,1,""))</f>
        <v>2</v>
      </c>
      <c r="U30" s="59"/>
      <c r="V30" s="69"/>
      <c r="W30" s="55"/>
      <c r="X30" s="56"/>
      <c r="Y30" s="57"/>
      <c r="Z30" s="58">
        <f>IF((Y29=3),2,IF(AA29=3,1,""))</f>
        <v>2</v>
      </c>
      <c r="AA30" s="60"/>
      <c r="AB30" s="371"/>
      <c r="AC30" s="373"/>
      <c r="AD30" s="375"/>
      <c r="AE30" s="379"/>
      <c r="AF30" s="380"/>
      <c r="AG30" s="381"/>
      <c r="AH30" s="393"/>
      <c r="AI30" s="394"/>
      <c r="AJ30" s="395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2" customHeight="1" x14ac:dyDescent="0.25">
      <c r="A31" s="357">
        <v>8</v>
      </c>
      <c r="B31" s="359">
        <v>4</v>
      </c>
      <c r="C31" s="396" t="str">
        <f>IF((A31=""),"",VLOOKUP(A31,[1]Prijave!$C$6:$E$100,2))</f>
        <v>FRESKAR MARCEL</v>
      </c>
      <c r="D31" s="397"/>
      <c r="E31" s="397"/>
      <c r="F31" s="397"/>
      <c r="G31" s="397"/>
      <c r="H31" s="397"/>
      <c r="I31" s="397"/>
      <c r="J31" s="397"/>
      <c r="K31" s="397"/>
      <c r="L31" s="398"/>
      <c r="M31" s="368" t="str">
        <f>IF((A31=""),"","("&amp;UPPER(VLOOKUP(A31,[1]Prijave!$C$6:$E$100,3))&amp;")")</f>
        <v>(KRKA)</v>
      </c>
      <c r="N31" s="368"/>
      <c r="O31" s="369"/>
      <c r="P31" s="61">
        <f>IF(AJ35&lt;&gt;"",AJ35,"")</f>
        <v>0</v>
      </c>
      <c r="Q31" s="61" t="s">
        <v>73</v>
      </c>
      <c r="R31" s="62">
        <f>IF(AH35&lt;&gt;"",AH35,"")</f>
        <v>3</v>
      </c>
      <c r="S31" s="66">
        <f>IF(AJ39&lt;&gt;"",AJ39,"")</f>
        <v>3</v>
      </c>
      <c r="T31" s="61" t="s">
        <v>73</v>
      </c>
      <c r="U31" s="62">
        <f>IF(AH39&lt;&gt;"",AH39,"")</f>
        <v>1</v>
      </c>
      <c r="V31" s="66">
        <f>IF(AH37&lt;&gt;"",AH37,"")</f>
        <v>0</v>
      </c>
      <c r="W31" s="61" t="s">
        <v>73</v>
      </c>
      <c r="X31" s="62">
        <f>IF(AJ37&lt;&gt;"",AJ37,"")</f>
        <v>3</v>
      </c>
      <c r="Y31" s="63"/>
      <c r="Z31" s="64"/>
      <c r="AA31" s="70"/>
      <c r="AB31" s="399">
        <f>IF(AND(P31="",S31="",V31=""),"",SUM(P31,S31,V31))</f>
        <v>3</v>
      </c>
      <c r="AC31" s="400" t="s">
        <v>73</v>
      </c>
      <c r="AD31" s="386">
        <f>IF(AND(R31="",U31="",X31=""),"",SUM(R31,U31,X31))</f>
        <v>7</v>
      </c>
      <c r="AE31" s="387">
        <f>IF(SUM(Q32,T32,W32)&gt;0,SUM(Q32,T32,W32),"")</f>
        <v>4</v>
      </c>
      <c r="AF31" s="388"/>
      <c r="AG31" s="389"/>
      <c r="AH31" s="384" t="str">
        <f>IF(AE31&lt;&gt;"",(RANK(AE31,AE25:AG32)&amp;"."),"")</f>
        <v>3.</v>
      </c>
      <c r="AI31" s="384"/>
      <c r="AJ31" s="385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3.5" customHeight="1" thickBot="1" x14ac:dyDescent="0.3">
      <c r="A32" s="357"/>
      <c r="B32" s="438"/>
      <c r="C32" s="439"/>
      <c r="D32" s="440"/>
      <c r="E32" s="440"/>
      <c r="F32" s="440"/>
      <c r="G32" s="440"/>
      <c r="H32" s="440"/>
      <c r="I32" s="440"/>
      <c r="J32" s="440"/>
      <c r="K32" s="440"/>
      <c r="L32" s="441"/>
      <c r="M32" s="442"/>
      <c r="N32" s="442"/>
      <c r="O32" s="443"/>
      <c r="P32" s="71"/>
      <c r="Q32" s="72">
        <f>IF((P31=3),2,IF(R31=3,1,""))</f>
        <v>1</v>
      </c>
      <c r="R32" s="73"/>
      <c r="S32" s="74"/>
      <c r="T32" s="72">
        <f>IF((S31=3),2,IF(U31=3,1,""))</f>
        <v>2</v>
      </c>
      <c r="U32" s="73"/>
      <c r="V32" s="74"/>
      <c r="W32" s="72">
        <f>IF((V31=3),2,IF(X31=3,1,""))</f>
        <v>1</v>
      </c>
      <c r="X32" s="73"/>
      <c r="Y32" s="75"/>
      <c r="Z32" s="76"/>
      <c r="AA32" s="77"/>
      <c r="AB32" s="444"/>
      <c r="AC32" s="445"/>
      <c r="AD32" s="446"/>
      <c r="AE32" s="447"/>
      <c r="AF32" s="448"/>
      <c r="AG32" s="449"/>
      <c r="AH32" s="450"/>
      <c r="AI32" s="450"/>
      <c r="AJ32" s="451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6" customHeight="1" x14ac:dyDescent="0.3">
      <c r="AH33" s="42" t="s">
        <v>79</v>
      </c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2.75" customHeight="1" x14ac:dyDescent="0.3">
      <c r="B34" s="78"/>
      <c r="C34" s="79"/>
      <c r="D34" s="80"/>
      <c r="E34" s="80"/>
      <c r="F34" s="80"/>
      <c r="G34" s="80"/>
      <c r="H34" s="80"/>
      <c r="I34" s="80"/>
      <c r="J34" s="429"/>
      <c r="K34" s="429"/>
      <c r="L34" s="429"/>
      <c r="M34" s="429"/>
      <c r="N34" s="429"/>
      <c r="O34" s="429"/>
      <c r="P34" s="429"/>
      <c r="Q34" s="429"/>
      <c r="R34" s="429"/>
      <c r="S34" s="430">
        <v>1</v>
      </c>
      <c r="T34" s="430"/>
      <c r="U34" s="430"/>
      <c r="V34" s="430">
        <v>2</v>
      </c>
      <c r="W34" s="430"/>
      <c r="X34" s="430"/>
      <c r="Y34" s="430">
        <v>3</v>
      </c>
      <c r="Z34" s="430"/>
      <c r="AA34" s="430"/>
      <c r="AB34" s="430">
        <v>4</v>
      </c>
      <c r="AC34" s="430"/>
      <c r="AD34" s="430"/>
      <c r="AE34" s="430">
        <v>5</v>
      </c>
      <c r="AF34" s="430"/>
      <c r="AG34" s="431"/>
      <c r="AH34" s="432" t="s">
        <v>80</v>
      </c>
      <c r="AI34" s="429"/>
      <c r="AJ34" s="429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9" customHeight="1" x14ac:dyDescent="0.25">
      <c r="B35" s="435" t="s">
        <v>81</v>
      </c>
      <c r="C35" s="435"/>
      <c r="D35" s="82"/>
      <c r="E35" s="83" t="s">
        <v>82</v>
      </c>
      <c r="F35" s="433" t="str">
        <f>C25</f>
        <v>BOBIČ ŽAN</v>
      </c>
      <c r="G35" s="433"/>
      <c r="H35" s="433"/>
      <c r="I35" s="433"/>
      <c r="J35" s="433"/>
      <c r="K35" s="433"/>
      <c r="L35" s="84" t="s">
        <v>83</v>
      </c>
      <c r="M35" s="433" t="str">
        <f>C31</f>
        <v>FRESKAR MARCEL</v>
      </c>
      <c r="N35" s="433"/>
      <c r="O35" s="433"/>
      <c r="P35" s="433"/>
      <c r="Q35" s="433"/>
      <c r="R35" s="434"/>
      <c r="S35" s="85">
        <v>11</v>
      </c>
      <c r="T35" s="86" t="s">
        <v>83</v>
      </c>
      <c r="U35" s="87">
        <v>5</v>
      </c>
      <c r="V35" s="85">
        <v>11</v>
      </c>
      <c r="W35" s="86" t="s">
        <v>83</v>
      </c>
      <c r="X35" s="87">
        <v>8</v>
      </c>
      <c r="Y35" s="85">
        <v>11</v>
      </c>
      <c r="Z35" s="86" t="s">
        <v>83</v>
      </c>
      <c r="AA35" s="87">
        <v>4</v>
      </c>
      <c r="AB35" s="85"/>
      <c r="AC35" s="86" t="s">
        <v>83</v>
      </c>
      <c r="AD35" s="87"/>
      <c r="AE35" s="85"/>
      <c r="AF35" s="86" t="s">
        <v>83</v>
      </c>
      <c r="AG35" s="87"/>
      <c r="AH35" s="88">
        <f t="shared" ref="AH35:AH40" si="13">IF(AND(AV35=0,AW35=0),"",AV35)</f>
        <v>3</v>
      </c>
      <c r="AI35" s="89" t="s">
        <v>73</v>
      </c>
      <c r="AJ35" s="90">
        <f t="shared" ref="AJ35:AJ40" si="14">IF(AND(AV35=0,AW35=0),"",AW35)</f>
        <v>0</v>
      </c>
      <c r="AL35" s="91">
        <f t="shared" ref="AL35:AL40" si="15">IF(S35&gt;U35,1,0)</f>
        <v>1</v>
      </c>
      <c r="AM35" s="91">
        <f t="shared" ref="AM35:AM40" si="16">IF(U35&gt;S35,1,0)</f>
        <v>0</v>
      </c>
      <c r="AN35" s="91">
        <f t="shared" ref="AN35:AN40" si="17">IF(V35&gt;X35,1,0)</f>
        <v>1</v>
      </c>
      <c r="AO35" s="91">
        <f t="shared" ref="AO35:AO40" si="18">IF(X35&gt;V35,1,0)</f>
        <v>0</v>
      </c>
      <c r="AP35" s="91">
        <f t="shared" ref="AP35:AP40" si="19">IF(Y35&gt;AA35,1,0)</f>
        <v>1</v>
      </c>
      <c r="AQ35" s="91">
        <f t="shared" ref="AQ35:AQ40" si="20">IF(AA35&gt;Y35,1,0)</f>
        <v>0</v>
      </c>
      <c r="AR35" s="91">
        <f t="shared" ref="AR35:AR40" si="21">IF(AB35&gt;AD35,1,0)</f>
        <v>0</v>
      </c>
      <c r="AS35" s="91">
        <f t="shared" ref="AS35:AS40" si="22">IF(AD35&gt;AB35,1,0)</f>
        <v>0</v>
      </c>
      <c r="AT35" s="91">
        <f t="shared" ref="AT35:AT40" si="23">IF(AE35&gt;AG35,1,0)</f>
        <v>0</v>
      </c>
      <c r="AU35" s="91">
        <f t="shared" ref="AU35:AU40" si="24">IF(AG35&gt;AE35,1,0)</f>
        <v>0</v>
      </c>
      <c r="AV35" s="91">
        <f t="shared" ref="AV35:AW40" si="25">AL35+AN35+AP35+AR35+AT35</f>
        <v>3</v>
      </c>
      <c r="AW35" s="91">
        <f t="shared" si="25"/>
        <v>0</v>
      </c>
      <c r="AX35" s="47"/>
    </row>
    <row r="36" spans="1:50" ht="19" customHeight="1" x14ac:dyDescent="0.25">
      <c r="B36" s="92"/>
      <c r="C36" s="93"/>
      <c r="E36" s="83" t="s">
        <v>84</v>
      </c>
      <c r="F36" s="433" t="str">
        <f>C27</f>
        <v>KETLER SVIT</v>
      </c>
      <c r="G36" s="433"/>
      <c r="H36" s="433"/>
      <c r="I36" s="433"/>
      <c r="J36" s="433"/>
      <c r="K36" s="433"/>
      <c r="L36" s="84" t="s">
        <v>83</v>
      </c>
      <c r="M36" s="433" t="str">
        <f>C29</f>
        <v>GORENC DEL AMO SAMO</v>
      </c>
      <c r="N36" s="433"/>
      <c r="O36" s="433"/>
      <c r="P36" s="433"/>
      <c r="Q36" s="433"/>
      <c r="R36" s="434"/>
      <c r="S36" s="85">
        <v>4</v>
      </c>
      <c r="T36" s="86" t="s">
        <v>83</v>
      </c>
      <c r="U36" s="87">
        <v>11</v>
      </c>
      <c r="V36" s="85">
        <v>4</v>
      </c>
      <c r="W36" s="86" t="s">
        <v>83</v>
      </c>
      <c r="X36" s="87">
        <v>11</v>
      </c>
      <c r="Y36" s="85">
        <v>8</v>
      </c>
      <c r="Z36" s="86" t="s">
        <v>83</v>
      </c>
      <c r="AA36" s="87">
        <v>11</v>
      </c>
      <c r="AB36" s="85"/>
      <c r="AC36" s="86" t="s">
        <v>83</v>
      </c>
      <c r="AD36" s="87"/>
      <c r="AE36" s="85"/>
      <c r="AF36" s="86" t="s">
        <v>83</v>
      </c>
      <c r="AG36" s="87"/>
      <c r="AH36" s="88">
        <f t="shared" si="13"/>
        <v>0</v>
      </c>
      <c r="AI36" s="89" t="s">
        <v>73</v>
      </c>
      <c r="AJ36" s="90">
        <f t="shared" si="14"/>
        <v>3</v>
      </c>
      <c r="AL36" s="91">
        <f t="shared" si="15"/>
        <v>0</v>
      </c>
      <c r="AM36" s="91">
        <f t="shared" si="16"/>
        <v>1</v>
      </c>
      <c r="AN36" s="91">
        <f t="shared" si="17"/>
        <v>0</v>
      </c>
      <c r="AO36" s="91">
        <f t="shared" si="18"/>
        <v>1</v>
      </c>
      <c r="AP36" s="91">
        <f t="shared" si="19"/>
        <v>0</v>
      </c>
      <c r="AQ36" s="91">
        <f t="shared" si="20"/>
        <v>1</v>
      </c>
      <c r="AR36" s="91">
        <f t="shared" si="21"/>
        <v>0</v>
      </c>
      <c r="AS36" s="91">
        <f t="shared" si="22"/>
        <v>0</v>
      </c>
      <c r="AT36" s="91">
        <f t="shared" si="23"/>
        <v>0</v>
      </c>
      <c r="AU36" s="91">
        <f t="shared" si="24"/>
        <v>0</v>
      </c>
      <c r="AV36" s="91">
        <f t="shared" si="25"/>
        <v>0</v>
      </c>
      <c r="AW36" s="91">
        <f t="shared" si="25"/>
        <v>3</v>
      </c>
      <c r="AX36" s="47"/>
    </row>
    <row r="37" spans="1:50" ht="19" customHeight="1" x14ac:dyDescent="0.25">
      <c r="B37" s="435" t="s">
        <v>85</v>
      </c>
      <c r="C37" s="435"/>
      <c r="D37" s="82"/>
      <c r="E37" s="83" t="s">
        <v>86</v>
      </c>
      <c r="F37" s="433" t="str">
        <f>C31</f>
        <v>FRESKAR MARCEL</v>
      </c>
      <c r="G37" s="433"/>
      <c r="H37" s="433"/>
      <c r="I37" s="433"/>
      <c r="J37" s="433"/>
      <c r="K37" s="433"/>
      <c r="L37" s="84" t="s">
        <v>83</v>
      </c>
      <c r="M37" s="433" t="str">
        <f>C29</f>
        <v>GORENC DEL AMO SAMO</v>
      </c>
      <c r="N37" s="433"/>
      <c r="O37" s="433"/>
      <c r="P37" s="433"/>
      <c r="Q37" s="433"/>
      <c r="R37" s="434"/>
      <c r="S37" s="85">
        <v>6</v>
      </c>
      <c r="T37" s="86" t="s">
        <v>83</v>
      </c>
      <c r="U37" s="87">
        <v>11</v>
      </c>
      <c r="V37" s="85">
        <v>5</v>
      </c>
      <c r="W37" s="86" t="s">
        <v>83</v>
      </c>
      <c r="X37" s="87">
        <v>11</v>
      </c>
      <c r="Y37" s="85">
        <v>7</v>
      </c>
      <c r="Z37" s="86" t="s">
        <v>83</v>
      </c>
      <c r="AA37" s="87">
        <v>11</v>
      </c>
      <c r="AB37" s="85"/>
      <c r="AC37" s="86" t="s">
        <v>83</v>
      </c>
      <c r="AD37" s="87"/>
      <c r="AE37" s="85"/>
      <c r="AF37" s="86" t="s">
        <v>83</v>
      </c>
      <c r="AG37" s="87"/>
      <c r="AH37" s="88">
        <f t="shared" si="13"/>
        <v>0</v>
      </c>
      <c r="AI37" s="89" t="s">
        <v>73</v>
      </c>
      <c r="AJ37" s="90">
        <f t="shared" si="14"/>
        <v>3</v>
      </c>
      <c r="AL37" s="91">
        <f t="shared" si="15"/>
        <v>0</v>
      </c>
      <c r="AM37" s="91">
        <f t="shared" si="16"/>
        <v>1</v>
      </c>
      <c r="AN37" s="91">
        <f t="shared" si="17"/>
        <v>0</v>
      </c>
      <c r="AO37" s="91">
        <f t="shared" si="18"/>
        <v>1</v>
      </c>
      <c r="AP37" s="91">
        <f t="shared" si="19"/>
        <v>0</v>
      </c>
      <c r="AQ37" s="91">
        <f t="shared" si="20"/>
        <v>1</v>
      </c>
      <c r="AR37" s="91">
        <f t="shared" si="21"/>
        <v>0</v>
      </c>
      <c r="AS37" s="91">
        <f t="shared" si="22"/>
        <v>0</v>
      </c>
      <c r="AT37" s="91">
        <f t="shared" si="23"/>
        <v>0</v>
      </c>
      <c r="AU37" s="91">
        <f t="shared" si="24"/>
        <v>0</v>
      </c>
      <c r="AV37" s="91">
        <f t="shared" si="25"/>
        <v>0</v>
      </c>
      <c r="AW37" s="91">
        <f t="shared" si="25"/>
        <v>3</v>
      </c>
      <c r="AX37" s="47"/>
    </row>
    <row r="38" spans="1:50" ht="19" customHeight="1" x14ac:dyDescent="0.25">
      <c r="B38" s="94"/>
      <c r="C38" s="95"/>
      <c r="D38" s="82"/>
      <c r="E38" s="83" t="s">
        <v>87</v>
      </c>
      <c r="F38" s="433" t="str">
        <f>C25</f>
        <v>BOBIČ ŽAN</v>
      </c>
      <c r="G38" s="433"/>
      <c r="H38" s="433"/>
      <c r="I38" s="433"/>
      <c r="J38" s="433"/>
      <c r="K38" s="433"/>
      <c r="L38" s="84" t="s">
        <v>83</v>
      </c>
      <c r="M38" s="433" t="str">
        <f>C27</f>
        <v>KETLER SVIT</v>
      </c>
      <c r="N38" s="433"/>
      <c r="O38" s="433"/>
      <c r="P38" s="433"/>
      <c r="Q38" s="433"/>
      <c r="R38" s="434"/>
      <c r="S38" s="85">
        <v>11</v>
      </c>
      <c r="T38" s="86" t="s">
        <v>83</v>
      </c>
      <c r="U38" s="87">
        <v>4</v>
      </c>
      <c r="V38" s="85">
        <v>11</v>
      </c>
      <c r="W38" s="86" t="s">
        <v>83</v>
      </c>
      <c r="X38" s="87">
        <v>6</v>
      </c>
      <c r="Y38" s="85">
        <v>11</v>
      </c>
      <c r="Z38" s="86" t="s">
        <v>83</v>
      </c>
      <c r="AA38" s="87">
        <v>8</v>
      </c>
      <c r="AB38" s="85"/>
      <c r="AC38" s="86" t="s">
        <v>83</v>
      </c>
      <c r="AD38" s="87"/>
      <c r="AE38" s="85"/>
      <c r="AF38" s="86" t="s">
        <v>83</v>
      </c>
      <c r="AG38" s="87"/>
      <c r="AH38" s="88">
        <f t="shared" si="13"/>
        <v>3</v>
      </c>
      <c r="AI38" s="96" t="s">
        <v>73</v>
      </c>
      <c r="AJ38" s="90">
        <f t="shared" si="14"/>
        <v>0</v>
      </c>
      <c r="AL38" s="91">
        <f t="shared" si="15"/>
        <v>1</v>
      </c>
      <c r="AM38" s="91">
        <f t="shared" si="16"/>
        <v>0</v>
      </c>
      <c r="AN38" s="91">
        <f t="shared" si="17"/>
        <v>1</v>
      </c>
      <c r="AO38" s="91">
        <f t="shared" si="18"/>
        <v>0</v>
      </c>
      <c r="AP38" s="91">
        <f t="shared" si="19"/>
        <v>1</v>
      </c>
      <c r="AQ38" s="91">
        <f t="shared" si="20"/>
        <v>0</v>
      </c>
      <c r="AR38" s="91">
        <f t="shared" si="21"/>
        <v>0</v>
      </c>
      <c r="AS38" s="91">
        <f t="shared" si="22"/>
        <v>0</v>
      </c>
      <c r="AT38" s="91">
        <f t="shared" si="23"/>
        <v>0</v>
      </c>
      <c r="AU38" s="91">
        <f t="shared" si="24"/>
        <v>0</v>
      </c>
      <c r="AV38" s="91">
        <f t="shared" si="25"/>
        <v>3</v>
      </c>
      <c r="AW38" s="91">
        <f t="shared" si="25"/>
        <v>0</v>
      </c>
      <c r="AX38" s="47"/>
    </row>
    <row r="39" spans="1:50" ht="19" customHeight="1" x14ac:dyDescent="0.25">
      <c r="B39" s="435" t="s">
        <v>88</v>
      </c>
      <c r="C39" s="435"/>
      <c r="D39" s="82"/>
      <c r="E39" s="83" t="s">
        <v>89</v>
      </c>
      <c r="F39" s="433" t="str">
        <f>C27</f>
        <v>KETLER SVIT</v>
      </c>
      <c r="G39" s="433"/>
      <c r="H39" s="433"/>
      <c r="I39" s="433"/>
      <c r="J39" s="433"/>
      <c r="K39" s="433"/>
      <c r="L39" s="84" t="s">
        <v>83</v>
      </c>
      <c r="M39" s="433" t="str">
        <f>C31</f>
        <v>FRESKAR MARCEL</v>
      </c>
      <c r="N39" s="433"/>
      <c r="O39" s="433"/>
      <c r="P39" s="433"/>
      <c r="Q39" s="433"/>
      <c r="R39" s="434"/>
      <c r="S39" s="85">
        <v>7</v>
      </c>
      <c r="T39" s="86" t="s">
        <v>83</v>
      </c>
      <c r="U39" s="87">
        <v>11</v>
      </c>
      <c r="V39" s="85">
        <v>11</v>
      </c>
      <c r="W39" s="86" t="s">
        <v>83</v>
      </c>
      <c r="X39" s="87">
        <v>6</v>
      </c>
      <c r="Y39" s="85">
        <v>7</v>
      </c>
      <c r="Z39" s="86" t="s">
        <v>83</v>
      </c>
      <c r="AA39" s="87">
        <v>11</v>
      </c>
      <c r="AB39" s="85">
        <v>4</v>
      </c>
      <c r="AC39" s="86" t="s">
        <v>83</v>
      </c>
      <c r="AD39" s="87">
        <v>11</v>
      </c>
      <c r="AE39" s="85"/>
      <c r="AF39" s="86" t="s">
        <v>83</v>
      </c>
      <c r="AG39" s="87"/>
      <c r="AH39" s="88">
        <f t="shared" si="13"/>
        <v>1</v>
      </c>
      <c r="AI39" s="89" t="s">
        <v>73</v>
      </c>
      <c r="AJ39" s="90">
        <f t="shared" si="14"/>
        <v>3</v>
      </c>
      <c r="AL39" s="91">
        <f t="shared" si="15"/>
        <v>0</v>
      </c>
      <c r="AM39" s="91">
        <f t="shared" si="16"/>
        <v>1</v>
      </c>
      <c r="AN39" s="91">
        <f t="shared" si="17"/>
        <v>1</v>
      </c>
      <c r="AO39" s="91">
        <f t="shared" si="18"/>
        <v>0</v>
      </c>
      <c r="AP39" s="91">
        <f t="shared" si="19"/>
        <v>0</v>
      </c>
      <c r="AQ39" s="91">
        <f t="shared" si="20"/>
        <v>1</v>
      </c>
      <c r="AR39" s="91">
        <f t="shared" si="21"/>
        <v>0</v>
      </c>
      <c r="AS39" s="91">
        <f t="shared" si="22"/>
        <v>1</v>
      </c>
      <c r="AT39" s="91">
        <f t="shared" si="23"/>
        <v>0</v>
      </c>
      <c r="AU39" s="91">
        <f t="shared" si="24"/>
        <v>0</v>
      </c>
      <c r="AV39" s="91">
        <f t="shared" si="25"/>
        <v>1</v>
      </c>
      <c r="AW39" s="91">
        <f t="shared" si="25"/>
        <v>3</v>
      </c>
      <c r="AX39" s="47"/>
    </row>
    <row r="40" spans="1:50" ht="19" customHeight="1" x14ac:dyDescent="0.25">
      <c r="B40" s="94"/>
      <c r="C40" s="95"/>
      <c r="D40" s="82"/>
      <c r="E40" s="97" t="s">
        <v>90</v>
      </c>
      <c r="F40" s="436" t="str">
        <f>C29</f>
        <v>GORENC DEL AMO SAMO</v>
      </c>
      <c r="G40" s="436"/>
      <c r="H40" s="436"/>
      <c r="I40" s="436"/>
      <c r="J40" s="436"/>
      <c r="K40" s="436"/>
      <c r="L40" s="98" t="s">
        <v>83</v>
      </c>
      <c r="M40" s="436" t="str">
        <f>C25</f>
        <v>BOBIČ ŽAN</v>
      </c>
      <c r="N40" s="436"/>
      <c r="O40" s="436"/>
      <c r="P40" s="436"/>
      <c r="Q40" s="436"/>
      <c r="R40" s="437"/>
      <c r="S40" s="99">
        <v>9</v>
      </c>
      <c r="T40" s="100" t="s">
        <v>83</v>
      </c>
      <c r="U40" s="101">
        <v>11</v>
      </c>
      <c r="V40" s="99">
        <v>6</v>
      </c>
      <c r="W40" s="100" t="s">
        <v>83</v>
      </c>
      <c r="X40" s="101">
        <v>11</v>
      </c>
      <c r="Y40" s="99">
        <v>8</v>
      </c>
      <c r="Z40" s="100" t="s">
        <v>83</v>
      </c>
      <c r="AA40" s="101">
        <v>11</v>
      </c>
      <c r="AB40" s="99"/>
      <c r="AC40" s="100" t="s">
        <v>83</v>
      </c>
      <c r="AD40" s="101"/>
      <c r="AE40" s="99"/>
      <c r="AF40" s="100" t="s">
        <v>83</v>
      </c>
      <c r="AG40" s="101"/>
      <c r="AH40" s="102">
        <f t="shared" si="13"/>
        <v>0</v>
      </c>
      <c r="AI40" s="103" t="s">
        <v>73</v>
      </c>
      <c r="AJ40" s="51">
        <f t="shared" si="14"/>
        <v>3</v>
      </c>
      <c r="AL40" s="91">
        <f t="shared" si="15"/>
        <v>0</v>
      </c>
      <c r="AM40" s="91">
        <f t="shared" si="16"/>
        <v>1</v>
      </c>
      <c r="AN40" s="91">
        <f t="shared" si="17"/>
        <v>0</v>
      </c>
      <c r="AO40" s="91">
        <f t="shared" si="18"/>
        <v>1</v>
      </c>
      <c r="AP40" s="91">
        <f t="shared" si="19"/>
        <v>0</v>
      </c>
      <c r="AQ40" s="91">
        <f t="shared" si="20"/>
        <v>1</v>
      </c>
      <c r="AR40" s="91">
        <f t="shared" si="21"/>
        <v>0</v>
      </c>
      <c r="AS40" s="91">
        <f t="shared" si="22"/>
        <v>0</v>
      </c>
      <c r="AT40" s="91">
        <f t="shared" si="23"/>
        <v>0</v>
      </c>
      <c r="AU40" s="91">
        <f t="shared" si="24"/>
        <v>0</v>
      </c>
      <c r="AV40" s="91">
        <f t="shared" si="25"/>
        <v>0</v>
      </c>
      <c r="AW40" s="91">
        <f t="shared" si="25"/>
        <v>3</v>
      </c>
      <c r="AX40" s="47"/>
    </row>
    <row r="41" spans="1:50" ht="9" customHeight="1" thickBot="1" x14ac:dyDescent="0.35">
      <c r="B41" s="104"/>
      <c r="C41" s="105"/>
      <c r="D41" s="82"/>
      <c r="E41" s="82"/>
      <c r="F41" s="106"/>
      <c r="G41" s="46"/>
      <c r="H41" s="46"/>
      <c r="I41" s="46"/>
      <c r="K41" s="46"/>
      <c r="L41" s="46"/>
      <c r="O41" s="107"/>
      <c r="P41" s="107"/>
      <c r="Q41" s="107"/>
      <c r="S41" s="108"/>
      <c r="T41" s="8"/>
      <c r="U41" s="109"/>
      <c r="V41" s="108"/>
      <c r="W41" s="8"/>
      <c r="X41" s="109"/>
      <c r="Y41" s="108"/>
      <c r="Z41" s="8"/>
      <c r="AA41" s="109"/>
      <c r="AB41" s="108"/>
      <c r="AC41" s="8"/>
      <c r="AD41" s="109"/>
      <c r="AE41" s="108"/>
      <c r="AF41" s="8"/>
      <c r="AG41" s="109"/>
      <c r="AH41" s="110"/>
      <c r="AI41" s="8"/>
      <c r="AJ41" s="111"/>
      <c r="AK41" s="46"/>
    </row>
    <row r="42" spans="1:50" ht="12.75" customHeight="1" x14ac:dyDescent="0.25">
      <c r="B42" s="329">
        <f>B23+1</f>
        <v>3</v>
      </c>
      <c r="C42" s="331" t="s">
        <v>75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3"/>
      <c r="P42" s="337">
        <v>1</v>
      </c>
      <c r="Q42" s="338"/>
      <c r="R42" s="339"/>
      <c r="S42" s="343">
        <v>2</v>
      </c>
      <c r="T42" s="338"/>
      <c r="U42" s="339"/>
      <c r="V42" s="343">
        <v>3</v>
      </c>
      <c r="W42" s="338"/>
      <c r="X42" s="339"/>
      <c r="Y42" s="343">
        <v>4</v>
      </c>
      <c r="Z42" s="338"/>
      <c r="AA42" s="345"/>
      <c r="AB42" s="347" t="s">
        <v>76</v>
      </c>
      <c r="AC42" s="348"/>
      <c r="AD42" s="349"/>
      <c r="AE42" s="353" t="s">
        <v>77</v>
      </c>
      <c r="AF42" s="348"/>
      <c r="AG42" s="349"/>
      <c r="AH42" s="353" t="s">
        <v>78</v>
      </c>
      <c r="AI42" s="348"/>
      <c r="AJ42" s="355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3.5" customHeight="1" thickBot="1" x14ac:dyDescent="0.3">
      <c r="B43" s="330"/>
      <c r="C43" s="334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6"/>
      <c r="P43" s="340"/>
      <c r="Q43" s="341"/>
      <c r="R43" s="342"/>
      <c r="S43" s="344"/>
      <c r="T43" s="341"/>
      <c r="U43" s="342"/>
      <c r="V43" s="344"/>
      <c r="W43" s="341"/>
      <c r="X43" s="342"/>
      <c r="Y43" s="344"/>
      <c r="Z43" s="341"/>
      <c r="AA43" s="346"/>
      <c r="AB43" s="350"/>
      <c r="AC43" s="351"/>
      <c r="AD43" s="352"/>
      <c r="AE43" s="354"/>
      <c r="AF43" s="351"/>
      <c r="AG43" s="352"/>
      <c r="AH43" s="354"/>
      <c r="AI43" s="351"/>
      <c r="AJ43" s="356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2" customHeight="1" x14ac:dyDescent="0.25">
      <c r="A44" s="357">
        <v>9</v>
      </c>
      <c r="B44" s="358">
        <v>1</v>
      </c>
      <c r="C44" s="360" t="str">
        <f>IF((A44=""),"",VLOOKUP(A44,[1]Prijave!$C$6:$E$100,2))</f>
        <v>STRLE OLIVER</v>
      </c>
      <c r="D44" s="361"/>
      <c r="E44" s="361"/>
      <c r="F44" s="361"/>
      <c r="G44" s="361"/>
      <c r="H44" s="361"/>
      <c r="I44" s="361"/>
      <c r="J44" s="361"/>
      <c r="K44" s="361"/>
      <c r="L44" s="362"/>
      <c r="M44" s="366" t="str">
        <f>IF((A44=""),"","("&amp;UPPER(VLOOKUP(A44,[1]Prijave!$C$6:$E$100,3))&amp;")")</f>
        <v>(LOG)</v>
      </c>
      <c r="N44" s="366"/>
      <c r="O44" s="367"/>
      <c r="P44" s="48"/>
      <c r="Q44" s="48"/>
      <c r="R44" s="49"/>
      <c r="S44" s="50">
        <f>IF(AH57&lt;&gt;"",AH57,"")</f>
        <v>3</v>
      </c>
      <c r="T44" s="51" t="s">
        <v>73</v>
      </c>
      <c r="U44" s="52">
        <f>IF(AJ57&lt;&gt;"",AJ57,"")</f>
        <v>0</v>
      </c>
      <c r="V44" s="50">
        <f>IF(AJ59&lt;&gt;"",AJ59,"")</f>
        <v>3</v>
      </c>
      <c r="W44" s="51" t="s">
        <v>73</v>
      </c>
      <c r="X44" s="52">
        <f>IF(AH59&lt;&gt;"",AH59,"")</f>
        <v>0</v>
      </c>
      <c r="Y44" s="50">
        <f>IF(AH54&lt;&gt;"",AH54,"")</f>
        <v>3</v>
      </c>
      <c r="Z44" s="53" t="s">
        <v>73</v>
      </c>
      <c r="AA44" s="54">
        <f>IF(AJ54&lt;&gt;"",AJ54,"")</f>
        <v>0</v>
      </c>
      <c r="AB44" s="370">
        <f>IF(AND(S44="",V44="",Y44=""),"",SUM(S44,V44,Y44))</f>
        <v>9</v>
      </c>
      <c r="AC44" s="372" t="s">
        <v>73</v>
      </c>
      <c r="AD44" s="374">
        <f>IF(AND(U44="",X44="",AA44=""),"",SUM(U44,X44,AA44))</f>
        <v>0</v>
      </c>
      <c r="AE44" s="376">
        <f>IF(SUM(T45,W45,Z45)&gt;0,SUM(T45,W45,Z45),"")</f>
        <v>6</v>
      </c>
      <c r="AF44" s="377"/>
      <c r="AG44" s="378"/>
      <c r="AH44" s="382" t="str">
        <f>IF(AE44&lt;&gt;"",(RANK(AE44,AE44:AG51)&amp;"."),"")</f>
        <v>1.</v>
      </c>
      <c r="AI44" s="382"/>
      <c r="AJ44" s="383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2" customHeight="1" x14ac:dyDescent="0.25">
      <c r="A45" s="357"/>
      <c r="B45" s="359"/>
      <c r="C45" s="363"/>
      <c r="D45" s="364"/>
      <c r="E45" s="364"/>
      <c r="F45" s="364"/>
      <c r="G45" s="364"/>
      <c r="H45" s="364"/>
      <c r="I45" s="364"/>
      <c r="J45" s="364"/>
      <c r="K45" s="364"/>
      <c r="L45" s="365"/>
      <c r="M45" s="368"/>
      <c r="N45" s="368"/>
      <c r="O45" s="369"/>
      <c r="P45" s="55"/>
      <c r="Q45" s="55"/>
      <c r="R45" s="56"/>
      <c r="S45" s="57"/>
      <c r="T45" s="58">
        <f>IF((S44=3),2,IF(U44=3,1,""))</f>
        <v>2</v>
      </c>
      <c r="U45" s="59"/>
      <c r="V45" s="57"/>
      <c r="W45" s="58">
        <f>IF((V44=3),2,IF(X44=3,1,""))</f>
        <v>2</v>
      </c>
      <c r="X45" s="59"/>
      <c r="Y45" s="57"/>
      <c r="Z45" s="58">
        <f>IF((Y44=3),2,IF(AA44=3,1,""))</f>
        <v>2</v>
      </c>
      <c r="AA45" s="60"/>
      <c r="AB45" s="371"/>
      <c r="AC45" s="373"/>
      <c r="AD45" s="375"/>
      <c r="AE45" s="379"/>
      <c r="AF45" s="380"/>
      <c r="AG45" s="381"/>
      <c r="AH45" s="384"/>
      <c r="AI45" s="384"/>
      <c r="AJ45" s="385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2" customHeight="1" x14ac:dyDescent="0.25">
      <c r="A46" s="357">
        <v>10</v>
      </c>
      <c r="B46" s="359">
        <v>2</v>
      </c>
      <c r="C46" s="396" t="str">
        <f>IF((A46=""),"",VLOOKUP(A46,[1]Prijave!$C$6:$E$100,2))</f>
        <v>MALBAŠIČ POLJAK ADRIAN</v>
      </c>
      <c r="D46" s="397"/>
      <c r="E46" s="397"/>
      <c r="F46" s="397"/>
      <c r="G46" s="397"/>
      <c r="H46" s="397"/>
      <c r="I46" s="397"/>
      <c r="J46" s="397"/>
      <c r="K46" s="397"/>
      <c r="L46" s="398"/>
      <c r="M46" s="368" t="str">
        <f>IF((A46=""),"","("&amp;UPPER(VLOOKUP(A46,[1]Prijave!$C$6:$E$100,3))&amp;")")</f>
        <v>(ILI)</v>
      </c>
      <c r="N46" s="368"/>
      <c r="O46" s="369"/>
      <c r="P46" s="61">
        <f>IF(AJ57&lt;&gt;"",AJ57,"")</f>
        <v>0</v>
      </c>
      <c r="Q46" s="61" t="s">
        <v>73</v>
      </c>
      <c r="R46" s="62">
        <f>IF(AH57&lt;&gt;"",AH57,"")</f>
        <v>3</v>
      </c>
      <c r="S46" s="63"/>
      <c r="T46" s="64"/>
      <c r="U46" s="65"/>
      <c r="V46" s="66">
        <f>IF(AH55&lt;&gt;"",AH55,"")</f>
        <v>0</v>
      </c>
      <c r="W46" s="61" t="s">
        <v>73</v>
      </c>
      <c r="X46" s="62">
        <f>IF(AJ55&lt;&gt;"",AJ55,"")</f>
        <v>3</v>
      </c>
      <c r="Y46" s="66">
        <f>IF(AH58&lt;&gt;"",AH58,"")</f>
        <v>0</v>
      </c>
      <c r="Z46" s="61" t="s">
        <v>73</v>
      </c>
      <c r="AA46" s="67">
        <f>IF(AJ58&lt;&gt;"",AJ58,"")</f>
        <v>3</v>
      </c>
      <c r="AB46" s="399">
        <f>IF(AND(P46="",V46="",Y46=""),"",SUM(P46,V46,Y46))</f>
        <v>0</v>
      </c>
      <c r="AC46" s="400" t="s">
        <v>73</v>
      </c>
      <c r="AD46" s="386">
        <f>IF(AND(R46="",X46="",AA46=""),"",SUM(R46,X46,AA46))</f>
        <v>9</v>
      </c>
      <c r="AE46" s="387">
        <f>IF(SUM(Q47,W47,Z47)&gt;0,SUM(Q47,W47,Z47),"")</f>
        <v>3</v>
      </c>
      <c r="AF46" s="388"/>
      <c r="AG46" s="389"/>
      <c r="AH46" s="390" t="str">
        <f>IF(AE46&lt;&gt;"",(RANK(AE46,AE44:AG51)&amp;"."),"")</f>
        <v>4.</v>
      </c>
      <c r="AI46" s="391"/>
      <c r="AJ46" s="392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50" ht="12" customHeight="1" x14ac:dyDescent="0.25">
      <c r="A47" s="357"/>
      <c r="B47" s="359"/>
      <c r="C47" s="363"/>
      <c r="D47" s="364"/>
      <c r="E47" s="364"/>
      <c r="F47" s="364"/>
      <c r="G47" s="364"/>
      <c r="H47" s="364"/>
      <c r="I47" s="364"/>
      <c r="J47" s="364"/>
      <c r="K47" s="364"/>
      <c r="L47" s="365"/>
      <c r="M47" s="368"/>
      <c r="N47" s="368"/>
      <c r="O47" s="369"/>
      <c r="P47" s="68"/>
      <c r="Q47" s="58">
        <f>IF((P46=3),2,IF(R46=3,1,""))</f>
        <v>1</v>
      </c>
      <c r="R47" s="59"/>
      <c r="S47" s="69"/>
      <c r="T47" s="55"/>
      <c r="U47" s="56"/>
      <c r="V47" s="57"/>
      <c r="W47" s="58">
        <f>IF((V46=3),2,IF(X46=3,1,""))</f>
        <v>1</v>
      </c>
      <c r="X47" s="59"/>
      <c r="Y47" s="57"/>
      <c r="Z47" s="58">
        <f>IF((Y46=3),2,IF(AA46=3,1,""))</f>
        <v>1</v>
      </c>
      <c r="AA47" s="60"/>
      <c r="AB47" s="371"/>
      <c r="AC47" s="373"/>
      <c r="AD47" s="375"/>
      <c r="AE47" s="379"/>
      <c r="AF47" s="380"/>
      <c r="AG47" s="381"/>
      <c r="AH47" s="393"/>
      <c r="AI47" s="394"/>
      <c r="AJ47" s="395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50" ht="12" customHeight="1" x14ac:dyDescent="0.25">
      <c r="A48" s="357">
        <v>11</v>
      </c>
      <c r="B48" s="359">
        <v>3</v>
      </c>
      <c r="C48" s="396" t="str">
        <f>IF((A48=""),"",VLOOKUP(A48,[1]Prijave!$C$6:$E$100,2))</f>
        <v>REŽEK ŽIGA</v>
      </c>
      <c r="D48" s="397"/>
      <c r="E48" s="397"/>
      <c r="F48" s="397"/>
      <c r="G48" s="397"/>
      <c r="H48" s="397"/>
      <c r="I48" s="397"/>
      <c r="J48" s="397"/>
      <c r="K48" s="397"/>
      <c r="L48" s="398"/>
      <c r="M48" s="368" t="str">
        <f>IF((A48=""),"","("&amp;UPPER(VLOOKUP(A48,[1]Prijave!$C$6:$E$100,3))&amp;")")</f>
        <v>(KRKA)</v>
      </c>
      <c r="N48" s="368"/>
      <c r="O48" s="369"/>
      <c r="P48" s="61">
        <f>IF(AH59&lt;&gt;"",AH59,"")</f>
        <v>0</v>
      </c>
      <c r="Q48" s="61" t="s">
        <v>73</v>
      </c>
      <c r="R48" s="62">
        <f>IF(AJ59&lt;&gt;"",AJ59,"")</f>
        <v>3</v>
      </c>
      <c r="S48" s="66">
        <f>IF(AJ55&lt;&gt;"",AJ55,"")</f>
        <v>3</v>
      </c>
      <c r="T48" s="61" t="s">
        <v>73</v>
      </c>
      <c r="U48" s="62">
        <f>IF(AH55&lt;&gt;"",AH55,"")</f>
        <v>0</v>
      </c>
      <c r="V48" s="63"/>
      <c r="W48" s="64"/>
      <c r="X48" s="65"/>
      <c r="Y48" s="66">
        <f>IF(AJ56&lt;&gt;"",AJ56,"")</f>
        <v>0</v>
      </c>
      <c r="Z48" s="61" t="s">
        <v>73</v>
      </c>
      <c r="AA48" s="67">
        <f>IF(AH56&lt;&gt;"",AH56,"")</f>
        <v>3</v>
      </c>
      <c r="AB48" s="399">
        <f>IF(AND(P48="",S48="",Y48=""),"",SUM(P48,S48,Y48))</f>
        <v>3</v>
      </c>
      <c r="AC48" s="400" t="s">
        <v>73</v>
      </c>
      <c r="AD48" s="386">
        <f>IF(AND(R48="",U48="",AA48=""),"",SUM(R48,U48,AA48))</f>
        <v>6</v>
      </c>
      <c r="AE48" s="387">
        <f>IF(SUM(Q49,T49,Z49)&gt;0,SUM(Q49,T49,Z49),"")</f>
        <v>4</v>
      </c>
      <c r="AF48" s="388"/>
      <c r="AG48" s="389"/>
      <c r="AH48" s="390" t="str">
        <f>IF(AE48&lt;&gt;"",(RANK(AE48,AE44:AG51)&amp;"."),"")</f>
        <v>3.</v>
      </c>
      <c r="AI48" s="391"/>
      <c r="AJ48" s="392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49" spans="1:50" ht="12" customHeight="1" x14ac:dyDescent="0.25">
      <c r="A49" s="357"/>
      <c r="B49" s="359"/>
      <c r="C49" s="363"/>
      <c r="D49" s="364"/>
      <c r="E49" s="364"/>
      <c r="F49" s="364"/>
      <c r="G49" s="364"/>
      <c r="H49" s="364"/>
      <c r="I49" s="364"/>
      <c r="J49" s="364"/>
      <c r="K49" s="364"/>
      <c r="L49" s="365"/>
      <c r="M49" s="368"/>
      <c r="N49" s="368"/>
      <c r="O49" s="369"/>
      <c r="P49" s="68"/>
      <c r="Q49" s="58">
        <f>IF((P48=3),2,IF(R48=3,1,""))</f>
        <v>1</v>
      </c>
      <c r="R49" s="59"/>
      <c r="S49" s="57"/>
      <c r="T49" s="58">
        <f>IF((S48=3),2,IF(U48=3,1,""))</f>
        <v>2</v>
      </c>
      <c r="U49" s="59"/>
      <c r="V49" s="69"/>
      <c r="W49" s="55"/>
      <c r="X49" s="56"/>
      <c r="Y49" s="57"/>
      <c r="Z49" s="58">
        <f>IF((Y48=3),2,IF(AA48=3,1,""))</f>
        <v>1</v>
      </c>
      <c r="AA49" s="60"/>
      <c r="AB49" s="371"/>
      <c r="AC49" s="373"/>
      <c r="AD49" s="375"/>
      <c r="AE49" s="379"/>
      <c r="AF49" s="380"/>
      <c r="AG49" s="381"/>
      <c r="AH49" s="393"/>
      <c r="AI49" s="394"/>
      <c r="AJ49" s="395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</row>
    <row r="50" spans="1:50" ht="12" customHeight="1" x14ac:dyDescent="0.25">
      <c r="A50" s="357">
        <v>12</v>
      </c>
      <c r="B50" s="359">
        <v>4</v>
      </c>
      <c r="C50" s="396" t="str">
        <f>IF((A50=""),"",VLOOKUP(A50,[1]Prijave!$C$6:$E$100,2))</f>
        <v>KADUNC IZIDOR</v>
      </c>
      <c r="D50" s="397"/>
      <c r="E50" s="397"/>
      <c r="F50" s="397"/>
      <c r="G50" s="397"/>
      <c r="H50" s="397"/>
      <c r="I50" s="397"/>
      <c r="J50" s="397"/>
      <c r="K50" s="397"/>
      <c r="L50" s="398"/>
      <c r="M50" s="368" t="str">
        <f>IF((A50=""),"","("&amp;UPPER(VLOOKUP(A50,[1]Prijave!$C$6:$E$100,3))&amp;")")</f>
        <v>(ŠENTJOŠT)</v>
      </c>
      <c r="N50" s="368"/>
      <c r="O50" s="369"/>
      <c r="P50" s="61">
        <f>IF(AJ54&lt;&gt;"",AJ54,"")</f>
        <v>0</v>
      </c>
      <c r="Q50" s="61" t="s">
        <v>73</v>
      </c>
      <c r="R50" s="62">
        <f>IF(AH54&lt;&gt;"",AH54,"")</f>
        <v>3</v>
      </c>
      <c r="S50" s="66">
        <f>IF(AJ58&lt;&gt;"",AJ58,"")</f>
        <v>3</v>
      </c>
      <c r="T50" s="61" t="s">
        <v>73</v>
      </c>
      <c r="U50" s="62">
        <f>IF(AH58&lt;&gt;"",AH58,"")</f>
        <v>0</v>
      </c>
      <c r="V50" s="66">
        <f>IF(AH56&lt;&gt;"",AH56,"")</f>
        <v>3</v>
      </c>
      <c r="W50" s="61" t="s">
        <v>73</v>
      </c>
      <c r="X50" s="62">
        <f>IF(AJ56&lt;&gt;"",AJ56,"")</f>
        <v>0</v>
      </c>
      <c r="Y50" s="63"/>
      <c r="Z50" s="64"/>
      <c r="AA50" s="70"/>
      <c r="AB50" s="399">
        <f>IF(AND(P50="",S50="",V50=""),"",SUM(P50,S50,V50))</f>
        <v>6</v>
      </c>
      <c r="AC50" s="400" t="s">
        <v>73</v>
      </c>
      <c r="AD50" s="386">
        <f>IF(AND(R50="",U50="",X50=""),"",SUM(R50,U50,X50))</f>
        <v>3</v>
      </c>
      <c r="AE50" s="387">
        <f>IF(SUM(Q51,T51,W51)&gt;0,SUM(Q51,T51,W51),"")</f>
        <v>5</v>
      </c>
      <c r="AF50" s="388"/>
      <c r="AG50" s="389"/>
      <c r="AH50" s="384" t="str">
        <f>IF(AE50&lt;&gt;"",(RANK(AE50,AE44:AG51)&amp;"."),"")</f>
        <v>2.</v>
      </c>
      <c r="AI50" s="384"/>
      <c r="AJ50" s="385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</row>
    <row r="51" spans="1:50" ht="13.5" customHeight="1" thickBot="1" x14ac:dyDescent="0.3">
      <c r="A51" s="357"/>
      <c r="B51" s="438"/>
      <c r="C51" s="439"/>
      <c r="D51" s="440"/>
      <c r="E51" s="440"/>
      <c r="F51" s="440"/>
      <c r="G51" s="440"/>
      <c r="H51" s="440"/>
      <c r="I51" s="440"/>
      <c r="J51" s="440"/>
      <c r="K51" s="440"/>
      <c r="L51" s="441"/>
      <c r="M51" s="442"/>
      <c r="N51" s="442"/>
      <c r="O51" s="443"/>
      <c r="P51" s="71"/>
      <c r="Q51" s="72">
        <f>IF((P50=3),2,IF(R50=3,1,""))</f>
        <v>1</v>
      </c>
      <c r="R51" s="73"/>
      <c r="S51" s="74"/>
      <c r="T51" s="72">
        <f>IF((S50=3),2,IF(U50=3,1,""))</f>
        <v>2</v>
      </c>
      <c r="U51" s="73"/>
      <c r="V51" s="74"/>
      <c r="W51" s="72">
        <f>IF((V50=3),2,IF(X50=3,1,""))</f>
        <v>2</v>
      </c>
      <c r="X51" s="73"/>
      <c r="Y51" s="75"/>
      <c r="Z51" s="76"/>
      <c r="AA51" s="77"/>
      <c r="AB51" s="444"/>
      <c r="AC51" s="445"/>
      <c r="AD51" s="446"/>
      <c r="AE51" s="447"/>
      <c r="AF51" s="448"/>
      <c r="AG51" s="449"/>
      <c r="AH51" s="450"/>
      <c r="AI51" s="450"/>
      <c r="AJ51" s="451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</row>
    <row r="52" spans="1:50" ht="6" customHeight="1" x14ac:dyDescent="0.3">
      <c r="AH52" s="42" t="s">
        <v>79</v>
      </c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</row>
    <row r="53" spans="1:50" ht="12.75" customHeight="1" x14ac:dyDescent="0.3">
      <c r="B53" s="78"/>
      <c r="C53" s="79"/>
      <c r="D53" s="80"/>
      <c r="E53" s="80"/>
      <c r="F53" s="80"/>
      <c r="G53" s="80"/>
      <c r="H53" s="80"/>
      <c r="I53" s="80"/>
      <c r="J53" s="429"/>
      <c r="K53" s="429"/>
      <c r="L53" s="429"/>
      <c r="M53" s="429"/>
      <c r="N53" s="429"/>
      <c r="O53" s="429"/>
      <c r="P53" s="429"/>
      <c r="Q53" s="429"/>
      <c r="R53" s="429"/>
      <c r="S53" s="430">
        <v>1</v>
      </c>
      <c r="T53" s="430"/>
      <c r="U53" s="430"/>
      <c r="V53" s="430">
        <v>2</v>
      </c>
      <c r="W53" s="430"/>
      <c r="X53" s="430"/>
      <c r="Y53" s="430">
        <v>3</v>
      </c>
      <c r="Z53" s="430"/>
      <c r="AA53" s="430"/>
      <c r="AB53" s="430">
        <v>4</v>
      </c>
      <c r="AC53" s="430"/>
      <c r="AD53" s="430"/>
      <c r="AE53" s="430">
        <v>5</v>
      </c>
      <c r="AF53" s="430"/>
      <c r="AG53" s="431"/>
      <c r="AH53" s="432" t="s">
        <v>80</v>
      </c>
      <c r="AI53" s="429"/>
      <c r="AJ53" s="429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ht="19" customHeight="1" x14ac:dyDescent="0.25">
      <c r="B54" s="435" t="s">
        <v>81</v>
      </c>
      <c r="C54" s="435"/>
      <c r="D54" s="82"/>
      <c r="E54" s="83" t="s">
        <v>82</v>
      </c>
      <c r="F54" s="433" t="str">
        <f>C44</f>
        <v>STRLE OLIVER</v>
      </c>
      <c r="G54" s="433"/>
      <c r="H54" s="433"/>
      <c r="I54" s="433"/>
      <c r="J54" s="433"/>
      <c r="K54" s="433"/>
      <c r="L54" s="84" t="s">
        <v>83</v>
      </c>
      <c r="M54" s="433" t="str">
        <f>C50</f>
        <v>KADUNC IZIDOR</v>
      </c>
      <c r="N54" s="433"/>
      <c r="O54" s="433"/>
      <c r="P54" s="433"/>
      <c r="Q54" s="433"/>
      <c r="R54" s="434"/>
      <c r="S54" s="85">
        <v>11</v>
      </c>
      <c r="T54" s="86" t="s">
        <v>83</v>
      </c>
      <c r="U54" s="87">
        <v>8</v>
      </c>
      <c r="V54" s="85">
        <v>11</v>
      </c>
      <c r="W54" s="86" t="s">
        <v>83</v>
      </c>
      <c r="X54" s="87">
        <v>7</v>
      </c>
      <c r="Y54" s="85">
        <v>11</v>
      </c>
      <c r="Z54" s="86" t="s">
        <v>83</v>
      </c>
      <c r="AA54" s="87">
        <v>4</v>
      </c>
      <c r="AB54" s="85"/>
      <c r="AC54" s="86" t="s">
        <v>83</v>
      </c>
      <c r="AD54" s="87"/>
      <c r="AE54" s="85"/>
      <c r="AF54" s="86" t="s">
        <v>83</v>
      </c>
      <c r="AG54" s="87"/>
      <c r="AH54" s="88">
        <f t="shared" ref="AH54:AH59" si="26">IF(AND(AV54=0,AW54=0),"",AV54)</f>
        <v>3</v>
      </c>
      <c r="AI54" s="89" t="s">
        <v>73</v>
      </c>
      <c r="AJ54" s="90">
        <f t="shared" ref="AJ54:AJ59" si="27">IF(AND(AV54=0,AW54=0),"",AW54)</f>
        <v>0</v>
      </c>
      <c r="AL54" s="91">
        <f t="shared" ref="AL54:AL59" si="28">IF(S54&gt;U54,1,0)</f>
        <v>1</v>
      </c>
      <c r="AM54" s="91">
        <f t="shared" ref="AM54:AM59" si="29">IF(U54&gt;S54,1,0)</f>
        <v>0</v>
      </c>
      <c r="AN54" s="91">
        <f t="shared" ref="AN54:AN59" si="30">IF(V54&gt;X54,1,0)</f>
        <v>1</v>
      </c>
      <c r="AO54" s="91">
        <f t="shared" ref="AO54:AO59" si="31">IF(X54&gt;V54,1,0)</f>
        <v>0</v>
      </c>
      <c r="AP54" s="91">
        <f t="shared" ref="AP54:AP59" si="32">IF(Y54&gt;AA54,1,0)</f>
        <v>1</v>
      </c>
      <c r="AQ54" s="91">
        <f t="shared" ref="AQ54:AQ59" si="33">IF(AA54&gt;Y54,1,0)</f>
        <v>0</v>
      </c>
      <c r="AR54" s="91">
        <f t="shared" ref="AR54:AR59" si="34">IF(AB54&gt;AD54,1,0)</f>
        <v>0</v>
      </c>
      <c r="AS54" s="91">
        <f t="shared" ref="AS54:AS59" si="35">IF(AD54&gt;AB54,1,0)</f>
        <v>0</v>
      </c>
      <c r="AT54" s="91">
        <f t="shared" ref="AT54:AT59" si="36">IF(AE54&gt;AG54,1,0)</f>
        <v>0</v>
      </c>
      <c r="AU54" s="91">
        <f t="shared" ref="AU54:AU59" si="37">IF(AG54&gt;AE54,1,0)</f>
        <v>0</v>
      </c>
      <c r="AV54" s="91">
        <f t="shared" ref="AV54:AW59" si="38">AL54+AN54+AP54+AR54+AT54</f>
        <v>3</v>
      </c>
      <c r="AW54" s="91">
        <f t="shared" si="38"/>
        <v>0</v>
      </c>
      <c r="AX54" s="47"/>
    </row>
    <row r="55" spans="1:50" ht="19" customHeight="1" x14ac:dyDescent="0.25">
      <c r="B55" s="92"/>
      <c r="C55" s="93"/>
      <c r="E55" s="83" t="s">
        <v>84</v>
      </c>
      <c r="F55" s="433" t="str">
        <f>C46</f>
        <v>MALBAŠIČ POLJAK ADRIAN</v>
      </c>
      <c r="G55" s="433"/>
      <c r="H55" s="433"/>
      <c r="I55" s="433"/>
      <c r="J55" s="433"/>
      <c r="K55" s="433"/>
      <c r="L55" s="84" t="s">
        <v>83</v>
      </c>
      <c r="M55" s="433" t="str">
        <f>C48</f>
        <v>REŽEK ŽIGA</v>
      </c>
      <c r="N55" s="433"/>
      <c r="O55" s="433"/>
      <c r="P55" s="433"/>
      <c r="Q55" s="433"/>
      <c r="R55" s="434"/>
      <c r="S55" s="85">
        <v>2</v>
      </c>
      <c r="T55" s="86" t="s">
        <v>83</v>
      </c>
      <c r="U55" s="87">
        <v>11</v>
      </c>
      <c r="V55" s="85">
        <v>6</v>
      </c>
      <c r="W55" s="86" t="s">
        <v>83</v>
      </c>
      <c r="X55" s="87">
        <v>11</v>
      </c>
      <c r="Y55" s="85">
        <v>8</v>
      </c>
      <c r="Z55" s="86" t="s">
        <v>83</v>
      </c>
      <c r="AA55" s="87">
        <v>11</v>
      </c>
      <c r="AB55" s="85"/>
      <c r="AC55" s="86" t="s">
        <v>83</v>
      </c>
      <c r="AD55" s="87"/>
      <c r="AE55" s="85"/>
      <c r="AF55" s="86" t="s">
        <v>83</v>
      </c>
      <c r="AG55" s="87"/>
      <c r="AH55" s="88">
        <f t="shared" si="26"/>
        <v>0</v>
      </c>
      <c r="AI55" s="89" t="s">
        <v>73</v>
      </c>
      <c r="AJ55" s="90">
        <f t="shared" si="27"/>
        <v>3</v>
      </c>
      <c r="AL55" s="91">
        <f t="shared" si="28"/>
        <v>0</v>
      </c>
      <c r="AM55" s="91">
        <f t="shared" si="29"/>
        <v>1</v>
      </c>
      <c r="AN55" s="91">
        <f t="shared" si="30"/>
        <v>0</v>
      </c>
      <c r="AO55" s="91">
        <f t="shared" si="31"/>
        <v>1</v>
      </c>
      <c r="AP55" s="91">
        <f t="shared" si="32"/>
        <v>0</v>
      </c>
      <c r="AQ55" s="91">
        <f t="shared" si="33"/>
        <v>1</v>
      </c>
      <c r="AR55" s="91">
        <f t="shared" si="34"/>
        <v>0</v>
      </c>
      <c r="AS55" s="91">
        <f t="shared" si="35"/>
        <v>0</v>
      </c>
      <c r="AT55" s="91">
        <f t="shared" si="36"/>
        <v>0</v>
      </c>
      <c r="AU55" s="91">
        <f t="shared" si="37"/>
        <v>0</v>
      </c>
      <c r="AV55" s="91">
        <f t="shared" si="38"/>
        <v>0</v>
      </c>
      <c r="AW55" s="91">
        <f t="shared" si="38"/>
        <v>3</v>
      </c>
      <c r="AX55" s="47"/>
    </row>
    <row r="56" spans="1:50" ht="19" customHeight="1" x14ac:dyDescent="0.25">
      <c r="B56" s="435" t="s">
        <v>85</v>
      </c>
      <c r="C56" s="435"/>
      <c r="D56" s="82"/>
      <c r="E56" s="83" t="s">
        <v>86</v>
      </c>
      <c r="F56" s="433" t="str">
        <f>C50</f>
        <v>KADUNC IZIDOR</v>
      </c>
      <c r="G56" s="433"/>
      <c r="H56" s="433"/>
      <c r="I56" s="433"/>
      <c r="J56" s="433"/>
      <c r="K56" s="433"/>
      <c r="L56" s="84" t="s">
        <v>83</v>
      </c>
      <c r="M56" s="433" t="str">
        <f>C48</f>
        <v>REŽEK ŽIGA</v>
      </c>
      <c r="N56" s="433"/>
      <c r="O56" s="433"/>
      <c r="P56" s="433"/>
      <c r="Q56" s="433"/>
      <c r="R56" s="434"/>
      <c r="S56" s="85">
        <v>13</v>
      </c>
      <c r="T56" s="86" t="s">
        <v>83</v>
      </c>
      <c r="U56" s="87">
        <v>11</v>
      </c>
      <c r="V56" s="85">
        <v>11</v>
      </c>
      <c r="W56" s="86" t="s">
        <v>83</v>
      </c>
      <c r="X56" s="87">
        <v>5</v>
      </c>
      <c r="Y56" s="85">
        <v>11</v>
      </c>
      <c r="Z56" s="86" t="s">
        <v>83</v>
      </c>
      <c r="AA56" s="87">
        <v>5</v>
      </c>
      <c r="AB56" s="85"/>
      <c r="AC56" s="86" t="s">
        <v>83</v>
      </c>
      <c r="AD56" s="87"/>
      <c r="AE56" s="85"/>
      <c r="AF56" s="86" t="s">
        <v>83</v>
      </c>
      <c r="AG56" s="87"/>
      <c r="AH56" s="88">
        <f t="shared" si="26"/>
        <v>3</v>
      </c>
      <c r="AI56" s="89" t="s">
        <v>73</v>
      </c>
      <c r="AJ56" s="90">
        <f t="shared" si="27"/>
        <v>0</v>
      </c>
      <c r="AL56" s="91">
        <f t="shared" si="28"/>
        <v>1</v>
      </c>
      <c r="AM56" s="91">
        <f t="shared" si="29"/>
        <v>0</v>
      </c>
      <c r="AN56" s="91">
        <f t="shared" si="30"/>
        <v>1</v>
      </c>
      <c r="AO56" s="91">
        <f t="shared" si="31"/>
        <v>0</v>
      </c>
      <c r="AP56" s="91">
        <f t="shared" si="32"/>
        <v>1</v>
      </c>
      <c r="AQ56" s="91">
        <f t="shared" si="33"/>
        <v>0</v>
      </c>
      <c r="AR56" s="91">
        <f t="shared" si="34"/>
        <v>0</v>
      </c>
      <c r="AS56" s="91">
        <f t="shared" si="35"/>
        <v>0</v>
      </c>
      <c r="AT56" s="91">
        <f t="shared" si="36"/>
        <v>0</v>
      </c>
      <c r="AU56" s="91">
        <f t="shared" si="37"/>
        <v>0</v>
      </c>
      <c r="AV56" s="91">
        <f t="shared" si="38"/>
        <v>3</v>
      </c>
      <c r="AW56" s="91">
        <f t="shared" si="38"/>
        <v>0</v>
      </c>
      <c r="AX56" s="47"/>
    </row>
    <row r="57" spans="1:50" ht="19" customHeight="1" x14ac:dyDescent="0.25">
      <c r="B57" s="94"/>
      <c r="C57" s="95"/>
      <c r="D57" s="82"/>
      <c r="E57" s="83" t="s">
        <v>87</v>
      </c>
      <c r="F57" s="433" t="str">
        <f>C44</f>
        <v>STRLE OLIVER</v>
      </c>
      <c r="G57" s="433"/>
      <c r="H57" s="433"/>
      <c r="I57" s="433"/>
      <c r="J57" s="433"/>
      <c r="K57" s="433"/>
      <c r="L57" s="84" t="s">
        <v>83</v>
      </c>
      <c r="M57" s="433" t="str">
        <f>C46</f>
        <v>MALBAŠIČ POLJAK ADRIAN</v>
      </c>
      <c r="N57" s="433"/>
      <c r="O57" s="433"/>
      <c r="P57" s="433"/>
      <c r="Q57" s="433"/>
      <c r="R57" s="434"/>
      <c r="S57" s="85">
        <v>11</v>
      </c>
      <c r="T57" s="86" t="s">
        <v>83</v>
      </c>
      <c r="U57" s="87">
        <v>2</v>
      </c>
      <c r="V57" s="85">
        <v>11</v>
      </c>
      <c r="W57" s="86" t="s">
        <v>83</v>
      </c>
      <c r="X57" s="87">
        <v>2</v>
      </c>
      <c r="Y57" s="85">
        <v>11</v>
      </c>
      <c r="Z57" s="86" t="s">
        <v>83</v>
      </c>
      <c r="AA57" s="87">
        <v>2</v>
      </c>
      <c r="AB57" s="85"/>
      <c r="AC57" s="86" t="s">
        <v>83</v>
      </c>
      <c r="AD57" s="87"/>
      <c r="AE57" s="85"/>
      <c r="AF57" s="86" t="s">
        <v>83</v>
      </c>
      <c r="AG57" s="87"/>
      <c r="AH57" s="88">
        <f t="shared" si="26"/>
        <v>3</v>
      </c>
      <c r="AI57" s="96" t="s">
        <v>73</v>
      </c>
      <c r="AJ57" s="90">
        <f t="shared" si="27"/>
        <v>0</v>
      </c>
      <c r="AL57" s="91">
        <f t="shared" si="28"/>
        <v>1</v>
      </c>
      <c r="AM57" s="91">
        <f t="shared" si="29"/>
        <v>0</v>
      </c>
      <c r="AN57" s="91">
        <f t="shared" si="30"/>
        <v>1</v>
      </c>
      <c r="AO57" s="91">
        <f t="shared" si="31"/>
        <v>0</v>
      </c>
      <c r="AP57" s="91">
        <f t="shared" si="32"/>
        <v>1</v>
      </c>
      <c r="AQ57" s="91">
        <f t="shared" si="33"/>
        <v>0</v>
      </c>
      <c r="AR57" s="91">
        <f t="shared" si="34"/>
        <v>0</v>
      </c>
      <c r="AS57" s="91">
        <f t="shared" si="35"/>
        <v>0</v>
      </c>
      <c r="AT57" s="91">
        <f t="shared" si="36"/>
        <v>0</v>
      </c>
      <c r="AU57" s="91">
        <f t="shared" si="37"/>
        <v>0</v>
      </c>
      <c r="AV57" s="91">
        <f t="shared" si="38"/>
        <v>3</v>
      </c>
      <c r="AW57" s="91">
        <f t="shared" si="38"/>
        <v>0</v>
      </c>
      <c r="AX57" s="47"/>
    </row>
    <row r="58" spans="1:50" ht="19" customHeight="1" x14ac:dyDescent="0.25">
      <c r="B58" s="435" t="s">
        <v>88</v>
      </c>
      <c r="C58" s="435"/>
      <c r="D58" s="82"/>
      <c r="E58" s="83" t="s">
        <v>89</v>
      </c>
      <c r="F58" s="433" t="str">
        <f>C46</f>
        <v>MALBAŠIČ POLJAK ADRIAN</v>
      </c>
      <c r="G58" s="433"/>
      <c r="H58" s="433"/>
      <c r="I58" s="433"/>
      <c r="J58" s="433"/>
      <c r="K58" s="433"/>
      <c r="L58" s="84" t="s">
        <v>83</v>
      </c>
      <c r="M58" s="433" t="str">
        <f>C50</f>
        <v>KADUNC IZIDOR</v>
      </c>
      <c r="N58" s="433"/>
      <c r="O58" s="433"/>
      <c r="P58" s="433"/>
      <c r="Q58" s="433"/>
      <c r="R58" s="434"/>
      <c r="S58" s="85">
        <v>5</v>
      </c>
      <c r="T58" s="86" t="s">
        <v>83</v>
      </c>
      <c r="U58" s="87">
        <v>11</v>
      </c>
      <c r="V58" s="85">
        <v>3</v>
      </c>
      <c r="W58" s="86" t="s">
        <v>83</v>
      </c>
      <c r="X58" s="87">
        <v>11</v>
      </c>
      <c r="Y58" s="85">
        <v>8</v>
      </c>
      <c r="Z58" s="86" t="s">
        <v>83</v>
      </c>
      <c r="AA58" s="87">
        <v>11</v>
      </c>
      <c r="AB58" s="85"/>
      <c r="AC58" s="86" t="s">
        <v>83</v>
      </c>
      <c r="AD58" s="87"/>
      <c r="AE58" s="85"/>
      <c r="AF58" s="86" t="s">
        <v>83</v>
      </c>
      <c r="AG58" s="87"/>
      <c r="AH58" s="88">
        <f t="shared" si="26"/>
        <v>0</v>
      </c>
      <c r="AI58" s="89" t="s">
        <v>73</v>
      </c>
      <c r="AJ58" s="90">
        <f t="shared" si="27"/>
        <v>3</v>
      </c>
      <c r="AL58" s="91">
        <f t="shared" si="28"/>
        <v>0</v>
      </c>
      <c r="AM58" s="91">
        <f t="shared" si="29"/>
        <v>1</v>
      </c>
      <c r="AN58" s="91">
        <f t="shared" si="30"/>
        <v>0</v>
      </c>
      <c r="AO58" s="91">
        <f t="shared" si="31"/>
        <v>1</v>
      </c>
      <c r="AP58" s="91">
        <f t="shared" si="32"/>
        <v>0</v>
      </c>
      <c r="AQ58" s="91">
        <f t="shared" si="33"/>
        <v>1</v>
      </c>
      <c r="AR58" s="91">
        <f t="shared" si="34"/>
        <v>0</v>
      </c>
      <c r="AS58" s="91">
        <f t="shared" si="35"/>
        <v>0</v>
      </c>
      <c r="AT58" s="91">
        <f t="shared" si="36"/>
        <v>0</v>
      </c>
      <c r="AU58" s="91">
        <f t="shared" si="37"/>
        <v>0</v>
      </c>
      <c r="AV58" s="91">
        <f t="shared" si="38"/>
        <v>0</v>
      </c>
      <c r="AW58" s="91">
        <f t="shared" si="38"/>
        <v>3</v>
      </c>
      <c r="AX58" s="47"/>
    </row>
    <row r="59" spans="1:50" ht="19" customHeight="1" x14ac:dyDescent="0.25">
      <c r="B59" s="94"/>
      <c r="C59" s="95"/>
      <c r="D59" s="82"/>
      <c r="E59" s="97" t="s">
        <v>90</v>
      </c>
      <c r="F59" s="436" t="str">
        <f>C48</f>
        <v>REŽEK ŽIGA</v>
      </c>
      <c r="G59" s="436"/>
      <c r="H59" s="436"/>
      <c r="I59" s="436"/>
      <c r="J59" s="436"/>
      <c r="K59" s="436"/>
      <c r="L59" s="98" t="s">
        <v>83</v>
      </c>
      <c r="M59" s="436" t="str">
        <f>C44</f>
        <v>STRLE OLIVER</v>
      </c>
      <c r="N59" s="436"/>
      <c r="O59" s="436"/>
      <c r="P59" s="436"/>
      <c r="Q59" s="436"/>
      <c r="R59" s="437"/>
      <c r="S59" s="99">
        <v>3</v>
      </c>
      <c r="T59" s="100" t="s">
        <v>83</v>
      </c>
      <c r="U59" s="101">
        <v>11</v>
      </c>
      <c r="V59" s="99">
        <v>2</v>
      </c>
      <c r="W59" s="100" t="s">
        <v>83</v>
      </c>
      <c r="X59" s="101">
        <v>11</v>
      </c>
      <c r="Y59" s="99">
        <v>5</v>
      </c>
      <c r="Z59" s="100" t="s">
        <v>83</v>
      </c>
      <c r="AA59" s="101">
        <v>11</v>
      </c>
      <c r="AB59" s="99"/>
      <c r="AC59" s="100" t="s">
        <v>83</v>
      </c>
      <c r="AD59" s="101"/>
      <c r="AE59" s="99"/>
      <c r="AF59" s="100" t="s">
        <v>83</v>
      </c>
      <c r="AG59" s="101"/>
      <c r="AH59" s="102">
        <f t="shared" si="26"/>
        <v>0</v>
      </c>
      <c r="AI59" s="103" t="s">
        <v>73</v>
      </c>
      <c r="AJ59" s="51">
        <f t="shared" si="27"/>
        <v>3</v>
      </c>
      <c r="AL59" s="91">
        <f t="shared" si="28"/>
        <v>0</v>
      </c>
      <c r="AM59" s="91">
        <f t="shared" si="29"/>
        <v>1</v>
      </c>
      <c r="AN59" s="91">
        <f t="shared" si="30"/>
        <v>0</v>
      </c>
      <c r="AO59" s="91">
        <f t="shared" si="31"/>
        <v>1</v>
      </c>
      <c r="AP59" s="91">
        <f t="shared" si="32"/>
        <v>0</v>
      </c>
      <c r="AQ59" s="91">
        <f t="shared" si="33"/>
        <v>1</v>
      </c>
      <c r="AR59" s="91">
        <f t="shared" si="34"/>
        <v>0</v>
      </c>
      <c r="AS59" s="91">
        <f t="shared" si="35"/>
        <v>0</v>
      </c>
      <c r="AT59" s="91">
        <f t="shared" si="36"/>
        <v>0</v>
      </c>
      <c r="AU59" s="91">
        <f t="shared" si="37"/>
        <v>0</v>
      </c>
      <c r="AV59" s="91">
        <f t="shared" si="38"/>
        <v>0</v>
      </c>
      <c r="AW59" s="91">
        <f t="shared" si="38"/>
        <v>3</v>
      </c>
      <c r="AX59" s="47"/>
    </row>
    <row r="60" spans="1:50" ht="9" customHeight="1" thickBot="1" x14ac:dyDescent="0.35">
      <c r="B60" s="104"/>
      <c r="C60" s="105"/>
      <c r="D60" s="82"/>
      <c r="E60" s="82"/>
      <c r="F60" s="106"/>
      <c r="G60" s="46"/>
      <c r="H60" s="46"/>
      <c r="I60" s="46"/>
      <c r="K60" s="46"/>
      <c r="L60" s="46"/>
      <c r="O60" s="107"/>
      <c r="P60" s="107"/>
      <c r="Q60" s="107"/>
      <c r="S60" s="108"/>
      <c r="T60" s="8"/>
      <c r="U60" s="109"/>
      <c r="V60" s="108"/>
      <c r="W60" s="8"/>
      <c r="X60" s="109"/>
      <c r="Y60" s="108"/>
      <c r="Z60" s="8"/>
      <c r="AA60" s="109"/>
      <c r="AB60" s="108"/>
      <c r="AC60" s="8"/>
      <c r="AD60" s="109"/>
      <c r="AE60" s="108"/>
      <c r="AF60" s="8"/>
      <c r="AG60" s="109"/>
      <c r="AH60" s="110"/>
      <c r="AI60" s="8"/>
      <c r="AJ60" s="111"/>
      <c r="AK60" s="46"/>
    </row>
    <row r="61" spans="1:50" ht="12.75" customHeight="1" x14ac:dyDescent="0.25">
      <c r="B61" s="329">
        <f>B42+1</f>
        <v>4</v>
      </c>
      <c r="C61" s="331" t="s">
        <v>75</v>
      </c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3"/>
      <c r="P61" s="337">
        <v>1</v>
      </c>
      <c r="Q61" s="338"/>
      <c r="R61" s="339"/>
      <c r="S61" s="343">
        <v>2</v>
      </c>
      <c r="T61" s="338"/>
      <c r="U61" s="339"/>
      <c r="V61" s="343">
        <v>3</v>
      </c>
      <c r="W61" s="338"/>
      <c r="X61" s="339"/>
      <c r="Y61" s="343">
        <v>4</v>
      </c>
      <c r="Z61" s="338"/>
      <c r="AA61" s="345"/>
      <c r="AB61" s="347" t="s">
        <v>76</v>
      </c>
      <c r="AC61" s="348"/>
      <c r="AD61" s="349"/>
      <c r="AE61" s="353" t="s">
        <v>77</v>
      </c>
      <c r="AF61" s="348"/>
      <c r="AG61" s="349"/>
      <c r="AH61" s="353" t="s">
        <v>78</v>
      </c>
      <c r="AI61" s="348"/>
      <c r="AJ61" s="355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</row>
    <row r="62" spans="1:50" ht="13.5" customHeight="1" thickBot="1" x14ac:dyDescent="0.3">
      <c r="B62" s="330"/>
      <c r="C62" s="334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6"/>
      <c r="P62" s="340"/>
      <c r="Q62" s="341"/>
      <c r="R62" s="342"/>
      <c r="S62" s="344"/>
      <c r="T62" s="341"/>
      <c r="U62" s="342"/>
      <c r="V62" s="344"/>
      <c r="W62" s="341"/>
      <c r="X62" s="342"/>
      <c r="Y62" s="344"/>
      <c r="Z62" s="341"/>
      <c r="AA62" s="346"/>
      <c r="AB62" s="350"/>
      <c r="AC62" s="351"/>
      <c r="AD62" s="352"/>
      <c r="AE62" s="354"/>
      <c r="AF62" s="351"/>
      <c r="AG62" s="352"/>
      <c r="AH62" s="354"/>
      <c r="AI62" s="351"/>
      <c r="AJ62" s="356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</row>
    <row r="63" spans="1:50" ht="12" customHeight="1" x14ac:dyDescent="0.25">
      <c r="A63" s="357">
        <v>13</v>
      </c>
      <c r="B63" s="358">
        <v>1</v>
      </c>
      <c r="C63" s="360" t="str">
        <f>IF((A63=""),"",VLOOKUP(A63,[1]Prijave!$C$6:$E$100,2))</f>
        <v>LUKANČIČ ŽAN</v>
      </c>
      <c r="D63" s="361"/>
      <c r="E63" s="361"/>
      <c r="F63" s="361"/>
      <c r="G63" s="361"/>
      <c r="H63" s="361"/>
      <c r="I63" s="361"/>
      <c r="J63" s="361"/>
      <c r="K63" s="361"/>
      <c r="L63" s="362"/>
      <c r="M63" s="366" t="str">
        <f>IF((A63=""),"","("&amp;UPPER(VLOOKUP(A63,[1]Prijave!$C$6:$E$100,3))&amp;")")</f>
        <v>(LOG)</v>
      </c>
      <c r="N63" s="366"/>
      <c r="O63" s="367"/>
      <c r="P63" s="48"/>
      <c r="Q63" s="48"/>
      <c r="R63" s="49"/>
      <c r="S63" s="50">
        <f>IF(AH76&lt;&gt;"",AH76,"")</f>
        <v>3</v>
      </c>
      <c r="T63" s="51" t="s">
        <v>73</v>
      </c>
      <c r="U63" s="52">
        <f>IF(AJ76&lt;&gt;"",AJ76,"")</f>
        <v>0</v>
      </c>
      <c r="V63" s="50">
        <f>IF(AJ78&lt;&gt;"",AJ78,"")</f>
        <v>3</v>
      </c>
      <c r="W63" s="51" t="s">
        <v>73</v>
      </c>
      <c r="X63" s="52">
        <f>IF(AH78&lt;&gt;"",AH78,"")</f>
        <v>0</v>
      </c>
      <c r="Y63" s="50">
        <f>IF(AH73&lt;&gt;"",AH73,"")</f>
        <v>3</v>
      </c>
      <c r="Z63" s="53" t="s">
        <v>73</v>
      </c>
      <c r="AA63" s="54">
        <f>IF(AJ73&lt;&gt;"",AJ73,"")</f>
        <v>0</v>
      </c>
      <c r="AB63" s="370">
        <f>IF(AND(S63="",V63="",Y63=""),"",SUM(S63,V63,Y63))</f>
        <v>9</v>
      </c>
      <c r="AC63" s="372" t="s">
        <v>73</v>
      </c>
      <c r="AD63" s="374">
        <f>IF(AND(U63="",X63="",AA63=""),"",SUM(U63,X63,AA63))</f>
        <v>0</v>
      </c>
      <c r="AE63" s="376">
        <f>IF(SUM(T64,W64,Z64)&gt;0,SUM(T64,W64,Z64),"")</f>
        <v>6</v>
      </c>
      <c r="AF63" s="377"/>
      <c r="AG63" s="378"/>
      <c r="AH63" s="382" t="str">
        <f>IF(AE63&lt;&gt;"",(RANK(AE63,AE63:AG70)&amp;"."),"")</f>
        <v>1.</v>
      </c>
      <c r="AI63" s="382"/>
      <c r="AJ63" s="383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</row>
    <row r="64" spans="1:50" ht="12" customHeight="1" x14ac:dyDescent="0.25">
      <c r="A64" s="357"/>
      <c r="B64" s="359"/>
      <c r="C64" s="363"/>
      <c r="D64" s="364"/>
      <c r="E64" s="364"/>
      <c r="F64" s="364"/>
      <c r="G64" s="364"/>
      <c r="H64" s="364"/>
      <c r="I64" s="364"/>
      <c r="J64" s="364"/>
      <c r="K64" s="364"/>
      <c r="L64" s="365"/>
      <c r="M64" s="368"/>
      <c r="N64" s="368"/>
      <c r="O64" s="369"/>
      <c r="P64" s="55"/>
      <c r="Q64" s="55"/>
      <c r="R64" s="56"/>
      <c r="S64" s="57"/>
      <c r="T64" s="58">
        <f>IF((S63=3),2,IF(U63=3,1,""))</f>
        <v>2</v>
      </c>
      <c r="U64" s="59"/>
      <c r="V64" s="57"/>
      <c r="W64" s="58">
        <f>IF((V63=3),2,IF(X63=3,1,""))</f>
        <v>2</v>
      </c>
      <c r="X64" s="59"/>
      <c r="Y64" s="57"/>
      <c r="Z64" s="58">
        <f>IF((Y63=3),2,IF(AA63=3,1,""))</f>
        <v>2</v>
      </c>
      <c r="AA64" s="60"/>
      <c r="AB64" s="371"/>
      <c r="AC64" s="373"/>
      <c r="AD64" s="375"/>
      <c r="AE64" s="379"/>
      <c r="AF64" s="380"/>
      <c r="AG64" s="381"/>
      <c r="AH64" s="384"/>
      <c r="AI64" s="384"/>
      <c r="AJ64" s="385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ht="12" customHeight="1" x14ac:dyDescent="0.25">
      <c r="A65" s="357">
        <v>14</v>
      </c>
      <c r="B65" s="359">
        <v>2</v>
      </c>
      <c r="C65" s="396" t="str">
        <f>IF((A65=""),"",VLOOKUP(A65,[1]Prijave!$C$6:$E$100,2))</f>
        <v>KAVČIČ IGNACIJ</v>
      </c>
      <c r="D65" s="397"/>
      <c r="E65" s="397"/>
      <c r="F65" s="397"/>
      <c r="G65" s="397"/>
      <c r="H65" s="397"/>
      <c r="I65" s="397"/>
      <c r="J65" s="397"/>
      <c r="K65" s="397"/>
      <c r="L65" s="398"/>
      <c r="M65" s="368" t="str">
        <f>IF((A65=""),"","("&amp;UPPER(VLOOKUP(A65,[1]Prijave!$C$6:$E$100,3))&amp;")")</f>
        <v>(ŠENTJOŠT)</v>
      </c>
      <c r="N65" s="368"/>
      <c r="O65" s="369"/>
      <c r="P65" s="61">
        <f>IF(AJ76&lt;&gt;"",AJ76,"")</f>
        <v>0</v>
      </c>
      <c r="Q65" s="61" t="s">
        <v>73</v>
      </c>
      <c r="R65" s="62">
        <f>IF(AH76&lt;&gt;"",AH76,"")</f>
        <v>3</v>
      </c>
      <c r="S65" s="63"/>
      <c r="T65" s="64"/>
      <c r="U65" s="65"/>
      <c r="V65" s="66">
        <f>IF(AH74&lt;&gt;"",AH74,"")</f>
        <v>0</v>
      </c>
      <c r="W65" s="61" t="s">
        <v>73</v>
      </c>
      <c r="X65" s="62">
        <f>IF(AJ74&lt;&gt;"",AJ74,"")</f>
        <v>3</v>
      </c>
      <c r="Y65" s="66">
        <f>IF(AH77&lt;&gt;"",AH77,"")</f>
        <v>3</v>
      </c>
      <c r="Z65" s="61" t="s">
        <v>73</v>
      </c>
      <c r="AA65" s="67">
        <f>IF(AJ77&lt;&gt;"",AJ77,"")</f>
        <v>0</v>
      </c>
      <c r="AB65" s="399">
        <f>IF(AND(P65="",V65="",Y65=""),"",SUM(P65,V65,Y65))</f>
        <v>3</v>
      </c>
      <c r="AC65" s="400" t="s">
        <v>73</v>
      </c>
      <c r="AD65" s="386">
        <f>IF(AND(R65="",X65="",AA65=""),"",SUM(R65,X65,AA65))</f>
        <v>6</v>
      </c>
      <c r="AE65" s="387">
        <f>IF(SUM(Q66,W66,Z66)&gt;0,SUM(Q66,W66,Z66),"")</f>
        <v>4</v>
      </c>
      <c r="AF65" s="388"/>
      <c r="AG65" s="389"/>
      <c r="AH65" s="390" t="str">
        <f>IF(AE65&lt;&gt;"",(RANK(AE65,AE63:AG70)&amp;"."),"")</f>
        <v>3.</v>
      </c>
      <c r="AI65" s="391"/>
      <c r="AJ65" s="392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</row>
    <row r="66" spans="1:50" ht="12" customHeight="1" x14ac:dyDescent="0.25">
      <c r="A66" s="357"/>
      <c r="B66" s="359"/>
      <c r="C66" s="363"/>
      <c r="D66" s="364"/>
      <c r="E66" s="364"/>
      <c r="F66" s="364"/>
      <c r="G66" s="364"/>
      <c r="H66" s="364"/>
      <c r="I66" s="364"/>
      <c r="J66" s="364"/>
      <c r="K66" s="364"/>
      <c r="L66" s="365"/>
      <c r="M66" s="368"/>
      <c r="N66" s="368"/>
      <c r="O66" s="369"/>
      <c r="P66" s="68"/>
      <c r="Q66" s="58">
        <f>IF((P65=3),2,IF(R65=3,1,""))</f>
        <v>1</v>
      </c>
      <c r="R66" s="59"/>
      <c r="S66" s="69"/>
      <c r="T66" s="55"/>
      <c r="U66" s="56"/>
      <c r="V66" s="57"/>
      <c r="W66" s="58">
        <f>IF((V65=3),2,IF(X65=3,1,""))</f>
        <v>1</v>
      </c>
      <c r="X66" s="59"/>
      <c r="Y66" s="57"/>
      <c r="Z66" s="58">
        <f>IF((Y65=3),2,IF(AA65=3,1,""))</f>
        <v>2</v>
      </c>
      <c r="AA66" s="60"/>
      <c r="AB66" s="371"/>
      <c r="AC66" s="373"/>
      <c r="AD66" s="375"/>
      <c r="AE66" s="379"/>
      <c r="AF66" s="380"/>
      <c r="AG66" s="381"/>
      <c r="AH66" s="393"/>
      <c r="AI66" s="394"/>
      <c r="AJ66" s="395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</row>
    <row r="67" spans="1:50" ht="12" customHeight="1" x14ac:dyDescent="0.25">
      <c r="A67" s="357">
        <v>15</v>
      </c>
      <c r="B67" s="359">
        <v>3</v>
      </c>
      <c r="C67" s="396" t="str">
        <f>IF((A67=""),"",VLOOKUP(A67,[1]Prijave!$C$6:$E$100,2))</f>
        <v>ČASAR TEVŽ</v>
      </c>
      <c r="D67" s="397"/>
      <c r="E67" s="397"/>
      <c r="F67" s="397"/>
      <c r="G67" s="397"/>
      <c r="H67" s="397"/>
      <c r="I67" s="397"/>
      <c r="J67" s="397"/>
      <c r="K67" s="397"/>
      <c r="L67" s="398"/>
      <c r="M67" s="368" t="str">
        <f>IF((A67=""),"","("&amp;UPPER(VLOOKUP(A67,[1]Prijave!$C$6:$E$100,3))&amp;")")</f>
        <v>(MEN)</v>
      </c>
      <c r="N67" s="368"/>
      <c r="O67" s="369"/>
      <c r="P67" s="61">
        <f>IF(AH78&lt;&gt;"",AH78,"")</f>
        <v>0</v>
      </c>
      <c r="Q67" s="61" t="s">
        <v>73</v>
      </c>
      <c r="R67" s="62">
        <f>IF(AJ78&lt;&gt;"",AJ78,"")</f>
        <v>3</v>
      </c>
      <c r="S67" s="66">
        <f>IF(AJ74&lt;&gt;"",AJ74,"")</f>
        <v>3</v>
      </c>
      <c r="T67" s="61" t="s">
        <v>73</v>
      </c>
      <c r="U67" s="62">
        <f>IF(AH74&lt;&gt;"",AH74,"")</f>
        <v>0</v>
      </c>
      <c r="V67" s="63"/>
      <c r="W67" s="64"/>
      <c r="X67" s="65"/>
      <c r="Y67" s="66">
        <f>IF(AJ75&lt;&gt;"",AJ75,"")</f>
        <v>3</v>
      </c>
      <c r="Z67" s="61" t="s">
        <v>73</v>
      </c>
      <c r="AA67" s="67">
        <f>IF(AH75&lt;&gt;"",AH75,"")</f>
        <v>0</v>
      </c>
      <c r="AB67" s="399">
        <f>IF(AND(P67="",S67="",Y67=""),"",SUM(P67,S67,Y67))</f>
        <v>6</v>
      </c>
      <c r="AC67" s="400" t="s">
        <v>73</v>
      </c>
      <c r="AD67" s="386">
        <f>IF(AND(R67="",U67="",AA67=""),"",SUM(R67,U67,AA67))</f>
        <v>3</v>
      </c>
      <c r="AE67" s="387">
        <f>IF(SUM(Q68,T68,Z68)&gt;0,SUM(Q68,T68,Z68),"")</f>
        <v>5</v>
      </c>
      <c r="AF67" s="388"/>
      <c r="AG67" s="389"/>
      <c r="AH67" s="390" t="str">
        <f>IF(AE67&lt;&gt;"",(RANK(AE67,AE63:AG70)&amp;"."),"")</f>
        <v>2.</v>
      </c>
      <c r="AI67" s="391"/>
      <c r="AJ67" s="392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</row>
    <row r="68" spans="1:50" ht="12" customHeight="1" x14ac:dyDescent="0.25">
      <c r="A68" s="357"/>
      <c r="B68" s="359"/>
      <c r="C68" s="363"/>
      <c r="D68" s="364"/>
      <c r="E68" s="364"/>
      <c r="F68" s="364"/>
      <c r="G68" s="364"/>
      <c r="H68" s="364"/>
      <c r="I68" s="364"/>
      <c r="J68" s="364"/>
      <c r="K68" s="364"/>
      <c r="L68" s="365"/>
      <c r="M68" s="368"/>
      <c r="N68" s="368"/>
      <c r="O68" s="369"/>
      <c r="P68" s="68"/>
      <c r="Q68" s="58">
        <f>IF((P67=3),2,IF(R67=3,1,""))</f>
        <v>1</v>
      </c>
      <c r="R68" s="59"/>
      <c r="S68" s="57"/>
      <c r="T68" s="58">
        <f>IF((S67=3),2,IF(U67=3,1,""))</f>
        <v>2</v>
      </c>
      <c r="U68" s="59"/>
      <c r="V68" s="69"/>
      <c r="W68" s="55"/>
      <c r="X68" s="56"/>
      <c r="Y68" s="57"/>
      <c r="Z68" s="58">
        <f>IF((Y67=3),2,IF(AA67=3,1,""))</f>
        <v>2</v>
      </c>
      <c r="AA68" s="60"/>
      <c r="AB68" s="371"/>
      <c r="AC68" s="373"/>
      <c r="AD68" s="375"/>
      <c r="AE68" s="379"/>
      <c r="AF68" s="380"/>
      <c r="AG68" s="381"/>
      <c r="AH68" s="393"/>
      <c r="AI68" s="394"/>
      <c r="AJ68" s="395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</row>
    <row r="69" spans="1:50" ht="12" customHeight="1" x14ac:dyDescent="0.25">
      <c r="A69" s="357">
        <v>16</v>
      </c>
      <c r="B69" s="359">
        <v>4</v>
      </c>
      <c r="C69" s="396" t="str">
        <f>IF((A69=""),"",VLOOKUP(A69,[1]Prijave!$C$6:$E$100,2))</f>
        <v>KNIFIC TERŽAN TIMOTEJ</v>
      </c>
      <c r="D69" s="397"/>
      <c r="E69" s="397"/>
      <c r="F69" s="397"/>
      <c r="G69" s="397"/>
      <c r="H69" s="397"/>
      <c r="I69" s="397"/>
      <c r="J69" s="397"/>
      <c r="K69" s="397"/>
      <c r="L69" s="398"/>
      <c r="M69" s="368" t="str">
        <f>IF((A69=""),"","("&amp;UPPER(VLOOKUP(A69,[1]Prijave!$C$6:$E$100,3))&amp;")")</f>
        <v>(ILI)</v>
      </c>
      <c r="N69" s="368"/>
      <c r="O69" s="369"/>
      <c r="P69" s="61">
        <f>IF(AJ73&lt;&gt;"",AJ73,"")</f>
        <v>0</v>
      </c>
      <c r="Q69" s="61" t="s">
        <v>73</v>
      </c>
      <c r="R69" s="62">
        <f>IF(AH73&lt;&gt;"",AH73,"")</f>
        <v>3</v>
      </c>
      <c r="S69" s="66">
        <f>IF(AJ77&lt;&gt;"",AJ77,"")</f>
        <v>0</v>
      </c>
      <c r="T69" s="61" t="s">
        <v>73</v>
      </c>
      <c r="U69" s="62">
        <f>IF(AH77&lt;&gt;"",AH77,"")</f>
        <v>3</v>
      </c>
      <c r="V69" s="66">
        <f>IF(AH75&lt;&gt;"",AH75,"")</f>
        <v>0</v>
      </c>
      <c r="W69" s="61" t="s">
        <v>73</v>
      </c>
      <c r="X69" s="62">
        <f>IF(AJ75&lt;&gt;"",AJ75,"")</f>
        <v>3</v>
      </c>
      <c r="Y69" s="63"/>
      <c r="Z69" s="64"/>
      <c r="AA69" s="70"/>
      <c r="AB69" s="399">
        <f>IF(AND(P69="",S69="",V69=""),"",SUM(P69,S69,V69))</f>
        <v>0</v>
      </c>
      <c r="AC69" s="400" t="s">
        <v>73</v>
      </c>
      <c r="AD69" s="386">
        <f>IF(AND(R69="",U69="",X69=""),"",SUM(R69,U69,X69))</f>
        <v>9</v>
      </c>
      <c r="AE69" s="387">
        <f>IF(SUM(Q70,T70,W70)&gt;0,SUM(Q70,T70,W70),"")</f>
        <v>3</v>
      </c>
      <c r="AF69" s="388"/>
      <c r="AG69" s="389"/>
      <c r="AH69" s="384" t="str">
        <f>IF(AE69&lt;&gt;"",(RANK(AE69,AE63:AG70)&amp;"."),"")</f>
        <v>4.</v>
      </c>
      <c r="AI69" s="384"/>
      <c r="AJ69" s="385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</row>
    <row r="70" spans="1:50" ht="13.5" customHeight="1" thickBot="1" x14ac:dyDescent="0.3">
      <c r="A70" s="357"/>
      <c r="B70" s="438"/>
      <c r="C70" s="439"/>
      <c r="D70" s="440"/>
      <c r="E70" s="440"/>
      <c r="F70" s="440"/>
      <c r="G70" s="440"/>
      <c r="H70" s="440"/>
      <c r="I70" s="440"/>
      <c r="J70" s="440"/>
      <c r="K70" s="440"/>
      <c r="L70" s="441"/>
      <c r="M70" s="442"/>
      <c r="N70" s="442"/>
      <c r="O70" s="443"/>
      <c r="P70" s="71"/>
      <c r="Q70" s="72">
        <f>IF((P69=3),2,IF(R69=3,1,""))</f>
        <v>1</v>
      </c>
      <c r="R70" s="73"/>
      <c r="S70" s="74"/>
      <c r="T70" s="72">
        <f>IF((S69=3),2,IF(U69=3,1,""))</f>
        <v>1</v>
      </c>
      <c r="U70" s="73"/>
      <c r="V70" s="74"/>
      <c r="W70" s="72">
        <f>IF((V69=3),2,IF(X69=3,1,""))</f>
        <v>1</v>
      </c>
      <c r="X70" s="73"/>
      <c r="Y70" s="75"/>
      <c r="Z70" s="76"/>
      <c r="AA70" s="77"/>
      <c r="AB70" s="444"/>
      <c r="AC70" s="445"/>
      <c r="AD70" s="446"/>
      <c r="AE70" s="447"/>
      <c r="AF70" s="448"/>
      <c r="AG70" s="449"/>
      <c r="AH70" s="450"/>
      <c r="AI70" s="450"/>
      <c r="AJ70" s="451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</row>
    <row r="71" spans="1:50" ht="6" customHeight="1" x14ac:dyDescent="0.3">
      <c r="AH71" s="42" t="s">
        <v>79</v>
      </c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</row>
    <row r="72" spans="1:50" ht="12.75" customHeight="1" x14ac:dyDescent="0.3">
      <c r="B72" s="78"/>
      <c r="C72" s="79"/>
      <c r="D72" s="80"/>
      <c r="E72" s="80"/>
      <c r="F72" s="80"/>
      <c r="G72" s="80"/>
      <c r="H72" s="80"/>
      <c r="I72" s="80"/>
      <c r="J72" s="429"/>
      <c r="K72" s="429"/>
      <c r="L72" s="429"/>
      <c r="M72" s="429"/>
      <c r="N72" s="429"/>
      <c r="O72" s="429"/>
      <c r="P72" s="429"/>
      <c r="Q72" s="429"/>
      <c r="R72" s="429"/>
      <c r="S72" s="430">
        <v>1</v>
      </c>
      <c r="T72" s="430"/>
      <c r="U72" s="430"/>
      <c r="V72" s="430">
        <v>2</v>
      </c>
      <c r="W72" s="430"/>
      <c r="X72" s="430"/>
      <c r="Y72" s="430">
        <v>3</v>
      </c>
      <c r="Z72" s="430"/>
      <c r="AA72" s="430"/>
      <c r="AB72" s="430">
        <v>4</v>
      </c>
      <c r="AC72" s="430"/>
      <c r="AD72" s="430"/>
      <c r="AE72" s="430">
        <v>5</v>
      </c>
      <c r="AF72" s="430"/>
      <c r="AG72" s="431"/>
      <c r="AH72" s="432" t="s">
        <v>80</v>
      </c>
      <c r="AI72" s="429"/>
      <c r="AJ72" s="429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</row>
    <row r="73" spans="1:50" ht="19" customHeight="1" x14ac:dyDescent="0.25">
      <c r="B73" s="435" t="s">
        <v>81</v>
      </c>
      <c r="C73" s="435"/>
      <c r="D73" s="82"/>
      <c r="E73" s="83" t="s">
        <v>82</v>
      </c>
      <c r="F73" s="433" t="str">
        <f>C63</f>
        <v>LUKANČIČ ŽAN</v>
      </c>
      <c r="G73" s="433"/>
      <c r="H73" s="433"/>
      <c r="I73" s="433"/>
      <c r="J73" s="433"/>
      <c r="K73" s="433"/>
      <c r="L73" s="84" t="s">
        <v>83</v>
      </c>
      <c r="M73" s="433" t="str">
        <f>C69</f>
        <v>KNIFIC TERŽAN TIMOTEJ</v>
      </c>
      <c r="N73" s="433"/>
      <c r="O73" s="433"/>
      <c r="P73" s="433"/>
      <c r="Q73" s="433"/>
      <c r="R73" s="434"/>
      <c r="S73" s="85">
        <v>11</v>
      </c>
      <c r="T73" s="86" t="s">
        <v>83</v>
      </c>
      <c r="U73" s="87">
        <v>6</v>
      </c>
      <c r="V73" s="85">
        <v>11</v>
      </c>
      <c r="W73" s="86" t="s">
        <v>83</v>
      </c>
      <c r="X73" s="87">
        <v>2</v>
      </c>
      <c r="Y73" s="85">
        <v>11</v>
      </c>
      <c r="Z73" s="86" t="s">
        <v>83</v>
      </c>
      <c r="AA73" s="87">
        <v>4</v>
      </c>
      <c r="AB73" s="85"/>
      <c r="AC73" s="86" t="s">
        <v>83</v>
      </c>
      <c r="AD73" s="87"/>
      <c r="AE73" s="85"/>
      <c r="AF73" s="86" t="s">
        <v>83</v>
      </c>
      <c r="AG73" s="87"/>
      <c r="AH73" s="88">
        <f t="shared" ref="AH73:AH78" si="39">IF(AND(AV73=0,AW73=0),"",AV73)</f>
        <v>3</v>
      </c>
      <c r="AI73" s="89" t="s">
        <v>73</v>
      </c>
      <c r="AJ73" s="90">
        <f t="shared" ref="AJ73:AJ78" si="40">IF(AND(AV73=0,AW73=0),"",AW73)</f>
        <v>0</v>
      </c>
      <c r="AL73" s="91">
        <f t="shared" ref="AL73:AL78" si="41">IF(S73&gt;U73,1,0)</f>
        <v>1</v>
      </c>
      <c r="AM73" s="91">
        <f t="shared" ref="AM73:AM78" si="42">IF(U73&gt;S73,1,0)</f>
        <v>0</v>
      </c>
      <c r="AN73" s="91">
        <f t="shared" ref="AN73:AN78" si="43">IF(V73&gt;X73,1,0)</f>
        <v>1</v>
      </c>
      <c r="AO73" s="91">
        <f t="shared" ref="AO73:AO78" si="44">IF(X73&gt;V73,1,0)</f>
        <v>0</v>
      </c>
      <c r="AP73" s="91">
        <f t="shared" ref="AP73:AP78" si="45">IF(Y73&gt;AA73,1,0)</f>
        <v>1</v>
      </c>
      <c r="AQ73" s="91">
        <f t="shared" ref="AQ73:AQ78" si="46">IF(AA73&gt;Y73,1,0)</f>
        <v>0</v>
      </c>
      <c r="AR73" s="91">
        <f t="shared" ref="AR73:AR78" si="47">IF(AB73&gt;AD73,1,0)</f>
        <v>0</v>
      </c>
      <c r="AS73" s="91">
        <f t="shared" ref="AS73:AS78" si="48">IF(AD73&gt;AB73,1,0)</f>
        <v>0</v>
      </c>
      <c r="AT73" s="91">
        <f t="shared" ref="AT73:AT78" si="49">IF(AE73&gt;AG73,1,0)</f>
        <v>0</v>
      </c>
      <c r="AU73" s="91">
        <f t="shared" ref="AU73:AU78" si="50">IF(AG73&gt;AE73,1,0)</f>
        <v>0</v>
      </c>
      <c r="AV73" s="91">
        <f t="shared" ref="AV73:AW78" si="51">AL73+AN73+AP73+AR73+AT73</f>
        <v>3</v>
      </c>
      <c r="AW73" s="91">
        <f t="shared" si="51"/>
        <v>0</v>
      </c>
      <c r="AX73" s="47"/>
    </row>
    <row r="74" spans="1:50" ht="19" customHeight="1" x14ac:dyDescent="0.25">
      <c r="B74" s="92"/>
      <c r="C74" s="93"/>
      <c r="E74" s="83" t="s">
        <v>84</v>
      </c>
      <c r="F74" s="433" t="str">
        <f>C65</f>
        <v>KAVČIČ IGNACIJ</v>
      </c>
      <c r="G74" s="433"/>
      <c r="H74" s="433"/>
      <c r="I74" s="433"/>
      <c r="J74" s="433"/>
      <c r="K74" s="433"/>
      <c r="L74" s="84" t="s">
        <v>83</v>
      </c>
      <c r="M74" s="433" t="str">
        <f>C67</f>
        <v>ČASAR TEVŽ</v>
      </c>
      <c r="N74" s="433"/>
      <c r="O74" s="433"/>
      <c r="P74" s="433"/>
      <c r="Q74" s="433"/>
      <c r="R74" s="434"/>
      <c r="S74" s="85">
        <v>8</v>
      </c>
      <c r="T74" s="86" t="s">
        <v>83</v>
      </c>
      <c r="U74" s="87">
        <v>11</v>
      </c>
      <c r="V74" s="85">
        <v>5</v>
      </c>
      <c r="W74" s="86" t="s">
        <v>83</v>
      </c>
      <c r="X74" s="87">
        <v>11</v>
      </c>
      <c r="Y74" s="85">
        <v>2</v>
      </c>
      <c r="Z74" s="86" t="s">
        <v>83</v>
      </c>
      <c r="AA74" s="87">
        <v>11</v>
      </c>
      <c r="AB74" s="85"/>
      <c r="AC74" s="86" t="s">
        <v>83</v>
      </c>
      <c r="AD74" s="87"/>
      <c r="AE74" s="85"/>
      <c r="AF74" s="86" t="s">
        <v>83</v>
      </c>
      <c r="AG74" s="87"/>
      <c r="AH74" s="88">
        <f t="shared" si="39"/>
        <v>0</v>
      </c>
      <c r="AI74" s="89" t="s">
        <v>73</v>
      </c>
      <c r="AJ74" s="90">
        <f t="shared" si="40"/>
        <v>3</v>
      </c>
      <c r="AL74" s="91">
        <f t="shared" si="41"/>
        <v>0</v>
      </c>
      <c r="AM74" s="91">
        <f t="shared" si="42"/>
        <v>1</v>
      </c>
      <c r="AN74" s="91">
        <f t="shared" si="43"/>
        <v>0</v>
      </c>
      <c r="AO74" s="91">
        <f t="shared" si="44"/>
        <v>1</v>
      </c>
      <c r="AP74" s="91">
        <f t="shared" si="45"/>
        <v>0</v>
      </c>
      <c r="AQ74" s="91">
        <f t="shared" si="46"/>
        <v>1</v>
      </c>
      <c r="AR74" s="91">
        <f t="shared" si="47"/>
        <v>0</v>
      </c>
      <c r="AS74" s="91">
        <f t="shared" si="48"/>
        <v>0</v>
      </c>
      <c r="AT74" s="91">
        <f t="shared" si="49"/>
        <v>0</v>
      </c>
      <c r="AU74" s="91">
        <f t="shared" si="50"/>
        <v>0</v>
      </c>
      <c r="AV74" s="91">
        <f t="shared" si="51"/>
        <v>0</v>
      </c>
      <c r="AW74" s="91">
        <f t="shared" si="51"/>
        <v>3</v>
      </c>
      <c r="AX74" s="47"/>
    </row>
    <row r="75" spans="1:50" ht="19" customHeight="1" x14ac:dyDescent="0.25">
      <c r="B75" s="435" t="s">
        <v>85</v>
      </c>
      <c r="C75" s="435"/>
      <c r="D75" s="82"/>
      <c r="E75" s="83" t="s">
        <v>86</v>
      </c>
      <c r="F75" s="433" t="str">
        <f>C69</f>
        <v>KNIFIC TERŽAN TIMOTEJ</v>
      </c>
      <c r="G75" s="433"/>
      <c r="H75" s="433"/>
      <c r="I75" s="433"/>
      <c r="J75" s="433"/>
      <c r="K75" s="433"/>
      <c r="L75" s="84" t="s">
        <v>83</v>
      </c>
      <c r="M75" s="433" t="str">
        <f>C67</f>
        <v>ČASAR TEVŽ</v>
      </c>
      <c r="N75" s="433"/>
      <c r="O75" s="433"/>
      <c r="P75" s="433"/>
      <c r="Q75" s="433"/>
      <c r="R75" s="434"/>
      <c r="S75" s="85">
        <v>0</v>
      </c>
      <c r="T75" s="86" t="s">
        <v>83</v>
      </c>
      <c r="U75" s="87">
        <v>11</v>
      </c>
      <c r="V75" s="85">
        <v>3</v>
      </c>
      <c r="W75" s="86" t="s">
        <v>83</v>
      </c>
      <c r="X75" s="87">
        <v>11</v>
      </c>
      <c r="Y75" s="85">
        <v>3</v>
      </c>
      <c r="Z75" s="86" t="s">
        <v>83</v>
      </c>
      <c r="AA75" s="87">
        <v>11</v>
      </c>
      <c r="AB75" s="85"/>
      <c r="AC75" s="86" t="s">
        <v>83</v>
      </c>
      <c r="AD75" s="87"/>
      <c r="AE75" s="85"/>
      <c r="AF75" s="86" t="s">
        <v>83</v>
      </c>
      <c r="AG75" s="87"/>
      <c r="AH75" s="88">
        <f t="shared" si="39"/>
        <v>0</v>
      </c>
      <c r="AI75" s="89" t="s">
        <v>73</v>
      </c>
      <c r="AJ75" s="90">
        <f t="shared" si="40"/>
        <v>3</v>
      </c>
      <c r="AL75" s="91">
        <f t="shared" si="41"/>
        <v>0</v>
      </c>
      <c r="AM75" s="91">
        <f t="shared" si="42"/>
        <v>1</v>
      </c>
      <c r="AN75" s="91">
        <f t="shared" si="43"/>
        <v>0</v>
      </c>
      <c r="AO75" s="91">
        <f t="shared" si="44"/>
        <v>1</v>
      </c>
      <c r="AP75" s="91">
        <f t="shared" si="45"/>
        <v>0</v>
      </c>
      <c r="AQ75" s="91">
        <f t="shared" si="46"/>
        <v>1</v>
      </c>
      <c r="AR75" s="91">
        <f t="shared" si="47"/>
        <v>0</v>
      </c>
      <c r="AS75" s="91">
        <f t="shared" si="48"/>
        <v>0</v>
      </c>
      <c r="AT75" s="91">
        <f t="shared" si="49"/>
        <v>0</v>
      </c>
      <c r="AU75" s="91">
        <f t="shared" si="50"/>
        <v>0</v>
      </c>
      <c r="AV75" s="91">
        <f t="shared" si="51"/>
        <v>0</v>
      </c>
      <c r="AW75" s="91">
        <f t="shared" si="51"/>
        <v>3</v>
      </c>
      <c r="AX75" s="47"/>
    </row>
    <row r="76" spans="1:50" ht="19" customHeight="1" x14ac:dyDescent="0.25">
      <c r="B76" s="94"/>
      <c r="C76" s="95"/>
      <c r="D76" s="82"/>
      <c r="E76" s="83" t="s">
        <v>87</v>
      </c>
      <c r="F76" s="433" t="str">
        <f>C63</f>
        <v>LUKANČIČ ŽAN</v>
      </c>
      <c r="G76" s="433"/>
      <c r="H76" s="433"/>
      <c r="I76" s="433"/>
      <c r="J76" s="433"/>
      <c r="K76" s="433"/>
      <c r="L76" s="84" t="s">
        <v>83</v>
      </c>
      <c r="M76" s="433" t="str">
        <f>C65</f>
        <v>KAVČIČ IGNACIJ</v>
      </c>
      <c r="N76" s="433"/>
      <c r="O76" s="433"/>
      <c r="P76" s="433"/>
      <c r="Q76" s="433"/>
      <c r="R76" s="434"/>
      <c r="S76" s="85">
        <v>11</v>
      </c>
      <c r="T76" s="86" t="s">
        <v>83</v>
      </c>
      <c r="U76" s="87">
        <v>4</v>
      </c>
      <c r="V76" s="85">
        <v>11</v>
      </c>
      <c r="W76" s="86" t="s">
        <v>83</v>
      </c>
      <c r="X76" s="87">
        <v>2</v>
      </c>
      <c r="Y76" s="85">
        <v>11</v>
      </c>
      <c r="Z76" s="86" t="s">
        <v>83</v>
      </c>
      <c r="AA76" s="87">
        <v>5</v>
      </c>
      <c r="AB76" s="85"/>
      <c r="AC76" s="86" t="s">
        <v>83</v>
      </c>
      <c r="AD76" s="87"/>
      <c r="AE76" s="85"/>
      <c r="AF76" s="86" t="s">
        <v>83</v>
      </c>
      <c r="AG76" s="87"/>
      <c r="AH76" s="88">
        <f t="shared" si="39"/>
        <v>3</v>
      </c>
      <c r="AI76" s="96" t="s">
        <v>73</v>
      </c>
      <c r="AJ76" s="90">
        <f t="shared" si="40"/>
        <v>0</v>
      </c>
      <c r="AL76" s="91">
        <f t="shared" si="41"/>
        <v>1</v>
      </c>
      <c r="AM76" s="91">
        <f t="shared" si="42"/>
        <v>0</v>
      </c>
      <c r="AN76" s="91">
        <f t="shared" si="43"/>
        <v>1</v>
      </c>
      <c r="AO76" s="91">
        <f t="shared" si="44"/>
        <v>0</v>
      </c>
      <c r="AP76" s="91">
        <f t="shared" si="45"/>
        <v>1</v>
      </c>
      <c r="AQ76" s="91">
        <f t="shared" si="46"/>
        <v>0</v>
      </c>
      <c r="AR76" s="91">
        <f t="shared" si="47"/>
        <v>0</v>
      </c>
      <c r="AS76" s="91">
        <f t="shared" si="48"/>
        <v>0</v>
      </c>
      <c r="AT76" s="91">
        <f t="shared" si="49"/>
        <v>0</v>
      </c>
      <c r="AU76" s="91">
        <f t="shared" si="50"/>
        <v>0</v>
      </c>
      <c r="AV76" s="91">
        <f t="shared" si="51"/>
        <v>3</v>
      </c>
      <c r="AW76" s="91">
        <f t="shared" si="51"/>
        <v>0</v>
      </c>
      <c r="AX76" s="47"/>
    </row>
    <row r="77" spans="1:50" ht="19" customHeight="1" x14ac:dyDescent="0.25">
      <c r="B77" s="435" t="s">
        <v>88</v>
      </c>
      <c r="C77" s="435"/>
      <c r="D77" s="82"/>
      <c r="E77" s="83" t="s">
        <v>89</v>
      </c>
      <c r="F77" s="433" t="str">
        <f>C65</f>
        <v>KAVČIČ IGNACIJ</v>
      </c>
      <c r="G77" s="433"/>
      <c r="H77" s="433"/>
      <c r="I77" s="433"/>
      <c r="J77" s="433"/>
      <c r="K77" s="433"/>
      <c r="L77" s="84" t="s">
        <v>83</v>
      </c>
      <c r="M77" s="433" t="str">
        <f>C69</f>
        <v>KNIFIC TERŽAN TIMOTEJ</v>
      </c>
      <c r="N77" s="433"/>
      <c r="O77" s="433"/>
      <c r="P77" s="433"/>
      <c r="Q77" s="433"/>
      <c r="R77" s="434"/>
      <c r="S77" s="85">
        <v>11</v>
      </c>
      <c r="T77" s="86" t="s">
        <v>83</v>
      </c>
      <c r="U77" s="87">
        <v>3</v>
      </c>
      <c r="V77" s="85">
        <v>11</v>
      </c>
      <c r="W77" s="86" t="s">
        <v>83</v>
      </c>
      <c r="X77" s="87">
        <v>5</v>
      </c>
      <c r="Y77" s="85">
        <v>11</v>
      </c>
      <c r="Z77" s="86" t="s">
        <v>83</v>
      </c>
      <c r="AA77" s="87">
        <v>4</v>
      </c>
      <c r="AB77" s="85"/>
      <c r="AC77" s="86" t="s">
        <v>83</v>
      </c>
      <c r="AD77" s="87"/>
      <c r="AE77" s="85"/>
      <c r="AF77" s="86" t="s">
        <v>83</v>
      </c>
      <c r="AG77" s="87"/>
      <c r="AH77" s="88">
        <f t="shared" si="39"/>
        <v>3</v>
      </c>
      <c r="AI77" s="89" t="s">
        <v>73</v>
      </c>
      <c r="AJ77" s="90">
        <f t="shared" si="40"/>
        <v>0</v>
      </c>
      <c r="AL77" s="91">
        <f t="shared" si="41"/>
        <v>1</v>
      </c>
      <c r="AM77" s="91">
        <f t="shared" si="42"/>
        <v>0</v>
      </c>
      <c r="AN77" s="91">
        <f t="shared" si="43"/>
        <v>1</v>
      </c>
      <c r="AO77" s="91">
        <f t="shared" si="44"/>
        <v>0</v>
      </c>
      <c r="AP77" s="91">
        <f t="shared" si="45"/>
        <v>1</v>
      </c>
      <c r="AQ77" s="91">
        <f t="shared" si="46"/>
        <v>0</v>
      </c>
      <c r="AR77" s="91">
        <f t="shared" si="47"/>
        <v>0</v>
      </c>
      <c r="AS77" s="91">
        <f t="shared" si="48"/>
        <v>0</v>
      </c>
      <c r="AT77" s="91">
        <f t="shared" si="49"/>
        <v>0</v>
      </c>
      <c r="AU77" s="91">
        <f t="shared" si="50"/>
        <v>0</v>
      </c>
      <c r="AV77" s="91">
        <f t="shared" si="51"/>
        <v>3</v>
      </c>
      <c r="AW77" s="91">
        <f t="shared" si="51"/>
        <v>0</v>
      </c>
      <c r="AX77" s="47"/>
    </row>
    <row r="78" spans="1:50" ht="19" customHeight="1" x14ac:dyDescent="0.25">
      <c r="B78" s="94"/>
      <c r="C78" s="95"/>
      <c r="D78" s="82"/>
      <c r="E78" s="97" t="s">
        <v>90</v>
      </c>
      <c r="F78" s="436" t="str">
        <f>C67</f>
        <v>ČASAR TEVŽ</v>
      </c>
      <c r="G78" s="436"/>
      <c r="H78" s="436"/>
      <c r="I78" s="436"/>
      <c r="J78" s="436"/>
      <c r="K78" s="436"/>
      <c r="L78" s="98" t="s">
        <v>83</v>
      </c>
      <c r="M78" s="436" t="str">
        <f>C63</f>
        <v>LUKANČIČ ŽAN</v>
      </c>
      <c r="N78" s="436"/>
      <c r="O78" s="436"/>
      <c r="P78" s="436"/>
      <c r="Q78" s="436"/>
      <c r="R78" s="437"/>
      <c r="S78" s="99">
        <v>9</v>
      </c>
      <c r="T78" s="100" t="s">
        <v>83</v>
      </c>
      <c r="U78" s="101">
        <v>11</v>
      </c>
      <c r="V78" s="99">
        <v>9</v>
      </c>
      <c r="W78" s="100" t="s">
        <v>83</v>
      </c>
      <c r="X78" s="101">
        <v>11</v>
      </c>
      <c r="Y78" s="99">
        <v>10</v>
      </c>
      <c r="Z78" s="100" t="s">
        <v>83</v>
      </c>
      <c r="AA78" s="101">
        <v>12</v>
      </c>
      <c r="AB78" s="99"/>
      <c r="AC78" s="100" t="s">
        <v>83</v>
      </c>
      <c r="AD78" s="101"/>
      <c r="AE78" s="99"/>
      <c r="AF78" s="100" t="s">
        <v>83</v>
      </c>
      <c r="AG78" s="101"/>
      <c r="AH78" s="102">
        <f t="shared" si="39"/>
        <v>0</v>
      </c>
      <c r="AI78" s="103" t="s">
        <v>73</v>
      </c>
      <c r="AJ78" s="51">
        <f t="shared" si="40"/>
        <v>3</v>
      </c>
      <c r="AL78" s="91">
        <f t="shared" si="41"/>
        <v>0</v>
      </c>
      <c r="AM78" s="91">
        <f t="shared" si="42"/>
        <v>1</v>
      </c>
      <c r="AN78" s="91">
        <f t="shared" si="43"/>
        <v>0</v>
      </c>
      <c r="AO78" s="91">
        <f t="shared" si="44"/>
        <v>1</v>
      </c>
      <c r="AP78" s="91">
        <f t="shared" si="45"/>
        <v>0</v>
      </c>
      <c r="AQ78" s="91">
        <f t="shared" si="46"/>
        <v>1</v>
      </c>
      <c r="AR78" s="91">
        <f t="shared" si="47"/>
        <v>0</v>
      </c>
      <c r="AS78" s="91">
        <f t="shared" si="48"/>
        <v>0</v>
      </c>
      <c r="AT78" s="91">
        <f t="shared" si="49"/>
        <v>0</v>
      </c>
      <c r="AU78" s="91">
        <f t="shared" si="50"/>
        <v>0</v>
      </c>
      <c r="AV78" s="91">
        <f t="shared" si="51"/>
        <v>0</v>
      </c>
      <c r="AW78" s="91">
        <f t="shared" si="51"/>
        <v>3</v>
      </c>
      <c r="AX78" s="47"/>
    </row>
    <row r="79" spans="1:50" ht="9" customHeight="1" thickBot="1" x14ac:dyDescent="0.35">
      <c r="B79" s="104"/>
      <c r="C79" s="105"/>
      <c r="D79" s="82"/>
      <c r="E79" s="82"/>
      <c r="F79" s="106"/>
      <c r="G79" s="46"/>
      <c r="H79" s="46"/>
      <c r="I79" s="46"/>
      <c r="K79" s="46"/>
      <c r="L79" s="46"/>
      <c r="O79" s="107"/>
      <c r="P79" s="107"/>
      <c r="Q79" s="107"/>
      <c r="S79" s="108"/>
      <c r="T79" s="8"/>
      <c r="U79" s="109"/>
      <c r="V79" s="108"/>
      <c r="W79" s="8"/>
      <c r="X79" s="109"/>
      <c r="Y79" s="108"/>
      <c r="Z79" s="8"/>
      <c r="AA79" s="109"/>
      <c r="AB79" s="108"/>
      <c r="AC79" s="8"/>
      <c r="AD79" s="109"/>
      <c r="AE79" s="108"/>
      <c r="AF79" s="8"/>
      <c r="AG79" s="109"/>
      <c r="AH79" s="110"/>
      <c r="AI79" s="8"/>
      <c r="AJ79" s="111"/>
      <c r="AK79" s="46"/>
    </row>
    <row r="80" spans="1:50" ht="12.75" customHeight="1" x14ac:dyDescent="0.25">
      <c r="B80" s="329">
        <f>B61+1</f>
        <v>5</v>
      </c>
      <c r="C80" s="331" t="s">
        <v>75</v>
      </c>
      <c r="D80" s="332"/>
      <c r="E80" s="332"/>
      <c r="F80" s="332"/>
      <c r="G80" s="332"/>
      <c r="H80" s="332"/>
      <c r="I80" s="332"/>
      <c r="J80" s="332"/>
      <c r="K80" s="332"/>
      <c r="L80" s="332"/>
      <c r="M80" s="332"/>
      <c r="N80" s="332"/>
      <c r="O80" s="333"/>
      <c r="P80" s="337">
        <v>1</v>
      </c>
      <c r="Q80" s="338"/>
      <c r="R80" s="339"/>
      <c r="S80" s="343">
        <v>2</v>
      </c>
      <c r="T80" s="338"/>
      <c r="U80" s="339"/>
      <c r="V80" s="343">
        <v>3</v>
      </c>
      <c r="W80" s="338"/>
      <c r="X80" s="339"/>
      <c r="Y80" s="343">
        <v>4</v>
      </c>
      <c r="Z80" s="338"/>
      <c r="AA80" s="345"/>
      <c r="AB80" s="347" t="s">
        <v>76</v>
      </c>
      <c r="AC80" s="348"/>
      <c r="AD80" s="349"/>
      <c r="AE80" s="353" t="s">
        <v>77</v>
      </c>
      <c r="AF80" s="348"/>
      <c r="AG80" s="349"/>
      <c r="AH80" s="353" t="s">
        <v>78</v>
      </c>
      <c r="AI80" s="348"/>
      <c r="AJ80" s="355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</row>
    <row r="81" spans="1:50" ht="13.5" customHeight="1" thickBot="1" x14ac:dyDescent="0.3">
      <c r="B81" s="330"/>
      <c r="C81" s="334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6"/>
      <c r="P81" s="340"/>
      <c r="Q81" s="341"/>
      <c r="R81" s="342"/>
      <c r="S81" s="344"/>
      <c r="T81" s="341"/>
      <c r="U81" s="342"/>
      <c r="V81" s="344"/>
      <c r="W81" s="341"/>
      <c r="X81" s="342"/>
      <c r="Y81" s="344"/>
      <c r="Z81" s="341"/>
      <c r="AA81" s="346"/>
      <c r="AB81" s="350"/>
      <c r="AC81" s="351"/>
      <c r="AD81" s="352"/>
      <c r="AE81" s="354"/>
      <c r="AF81" s="351"/>
      <c r="AG81" s="352"/>
      <c r="AH81" s="354"/>
      <c r="AI81" s="351"/>
      <c r="AJ81" s="356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</row>
    <row r="82" spans="1:50" ht="12" customHeight="1" x14ac:dyDescent="0.25">
      <c r="A82" s="357">
        <v>17</v>
      </c>
      <c r="B82" s="358">
        <v>1</v>
      </c>
      <c r="C82" s="360" t="str">
        <f>IF((A82=""),"",VLOOKUP(A82,[1]Prijave!$C$6:$E$100,2))</f>
        <v>SOMRAK ERAZEM</v>
      </c>
      <c r="D82" s="361"/>
      <c r="E82" s="361"/>
      <c r="F82" s="361"/>
      <c r="G82" s="361"/>
      <c r="H82" s="361"/>
      <c r="I82" s="361"/>
      <c r="J82" s="361"/>
      <c r="K82" s="361"/>
      <c r="L82" s="362"/>
      <c r="M82" s="366" t="str">
        <f>IF((A82=""),"","("&amp;UPPER(VLOOKUP(A82,[1]Prijave!$C$6:$E$100,3))&amp;")")</f>
        <v>(KRKA)</v>
      </c>
      <c r="N82" s="366"/>
      <c r="O82" s="367"/>
      <c r="P82" s="48"/>
      <c r="Q82" s="48"/>
      <c r="R82" s="49"/>
      <c r="S82" s="50">
        <f>IF(AH95&lt;&gt;"",AH95,"")</f>
        <v>3</v>
      </c>
      <c r="T82" s="51" t="s">
        <v>73</v>
      </c>
      <c r="U82" s="52">
        <f>IF(AJ95&lt;&gt;"",AJ95,"")</f>
        <v>0</v>
      </c>
      <c r="V82" s="50">
        <f>IF(AJ97&lt;&gt;"",AJ97,"")</f>
        <v>3</v>
      </c>
      <c r="W82" s="51" t="s">
        <v>73</v>
      </c>
      <c r="X82" s="52">
        <f>IF(AH97&lt;&gt;"",AH97,"")</f>
        <v>1</v>
      </c>
      <c r="Y82" s="50">
        <f>IF(AH92&lt;&gt;"",AH92,"")</f>
        <v>3</v>
      </c>
      <c r="Z82" s="53" t="s">
        <v>73</v>
      </c>
      <c r="AA82" s="54">
        <f>IF(AJ92&lt;&gt;"",AJ92,"")</f>
        <v>0</v>
      </c>
      <c r="AB82" s="370">
        <f>IF(AND(S82="",V82="",Y82=""),"",SUM(S82,V82,Y82))</f>
        <v>9</v>
      </c>
      <c r="AC82" s="372" t="s">
        <v>73</v>
      </c>
      <c r="AD82" s="374">
        <f>IF(AND(U82="",X82="",AA82=""),"",SUM(U82,X82,AA82))</f>
        <v>1</v>
      </c>
      <c r="AE82" s="376">
        <f>IF(SUM(T83,W83,Z83)&gt;0,SUM(T83,W83,Z83),"")</f>
        <v>6</v>
      </c>
      <c r="AF82" s="377"/>
      <c r="AG82" s="378"/>
      <c r="AH82" s="382" t="str">
        <f>IF(AE82&lt;&gt;"",(RANK(AE82,AE82:AG89)&amp;"."),"")</f>
        <v>1.</v>
      </c>
      <c r="AI82" s="382"/>
      <c r="AJ82" s="383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</row>
    <row r="83" spans="1:50" ht="12" customHeight="1" x14ac:dyDescent="0.25">
      <c r="A83" s="357"/>
      <c r="B83" s="359"/>
      <c r="C83" s="363"/>
      <c r="D83" s="364"/>
      <c r="E83" s="364"/>
      <c r="F83" s="364"/>
      <c r="G83" s="364"/>
      <c r="H83" s="364"/>
      <c r="I83" s="364"/>
      <c r="J83" s="364"/>
      <c r="K83" s="364"/>
      <c r="L83" s="365"/>
      <c r="M83" s="368"/>
      <c r="N83" s="368"/>
      <c r="O83" s="369"/>
      <c r="P83" s="55"/>
      <c r="Q83" s="55"/>
      <c r="R83" s="56"/>
      <c r="S83" s="57"/>
      <c r="T83" s="58">
        <f>IF((S82=3),2,IF(U82=3,1,""))</f>
        <v>2</v>
      </c>
      <c r="U83" s="59"/>
      <c r="V83" s="57"/>
      <c r="W83" s="58">
        <f>IF((V82=3),2,IF(X82=3,1,""))</f>
        <v>2</v>
      </c>
      <c r="X83" s="59"/>
      <c r="Y83" s="57"/>
      <c r="Z83" s="58">
        <f>IF((Y82=3),2,IF(AA82=3,1,""))</f>
        <v>2</v>
      </c>
      <c r="AA83" s="60"/>
      <c r="AB83" s="371"/>
      <c r="AC83" s="373"/>
      <c r="AD83" s="375"/>
      <c r="AE83" s="379"/>
      <c r="AF83" s="380"/>
      <c r="AG83" s="381"/>
      <c r="AH83" s="384"/>
      <c r="AI83" s="384"/>
      <c r="AJ83" s="385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</row>
    <row r="84" spans="1:50" ht="12" customHeight="1" x14ac:dyDescent="0.25">
      <c r="A84" s="357">
        <v>18</v>
      </c>
      <c r="B84" s="359">
        <v>2</v>
      </c>
      <c r="C84" s="396" t="str">
        <f>IF((A84=""),"",VLOOKUP(A84,[1]Prijave!$C$6:$E$100,2))</f>
        <v>BOŽIČ VID</v>
      </c>
      <c r="D84" s="397"/>
      <c r="E84" s="397"/>
      <c r="F84" s="397"/>
      <c r="G84" s="397"/>
      <c r="H84" s="397"/>
      <c r="I84" s="397"/>
      <c r="J84" s="397"/>
      <c r="K84" s="397"/>
      <c r="L84" s="398"/>
      <c r="M84" s="368" t="str">
        <f>IF((A84=""),"","("&amp;UPPER(VLOOKUP(A84,[1]Prijave!$C$6:$E$100,3))&amp;")")</f>
        <v>(TREBNJE)</v>
      </c>
      <c r="N84" s="368"/>
      <c r="O84" s="369"/>
      <c r="P84" s="61">
        <f>IF(AJ95&lt;&gt;"",AJ95,"")</f>
        <v>0</v>
      </c>
      <c r="Q84" s="61" t="s">
        <v>73</v>
      </c>
      <c r="R84" s="62">
        <f>IF(AH95&lt;&gt;"",AH95,"")</f>
        <v>3</v>
      </c>
      <c r="S84" s="63"/>
      <c r="T84" s="64"/>
      <c r="U84" s="65"/>
      <c r="V84" s="66">
        <f>IF(AH93&lt;&gt;"",AH93,"")</f>
        <v>0</v>
      </c>
      <c r="W84" s="61" t="s">
        <v>73</v>
      </c>
      <c r="X84" s="62">
        <f>IF(AJ93&lt;&gt;"",AJ93,"")</f>
        <v>3</v>
      </c>
      <c r="Y84" s="66">
        <f>IF(AH96&lt;&gt;"",AH96,"")</f>
        <v>0</v>
      </c>
      <c r="Z84" s="61" t="s">
        <v>73</v>
      </c>
      <c r="AA84" s="67">
        <f>IF(AJ96&lt;&gt;"",AJ96,"")</f>
        <v>3</v>
      </c>
      <c r="AB84" s="399">
        <f>IF(AND(P84="",V84="",Y84=""),"",SUM(P84,V84,Y84))</f>
        <v>0</v>
      </c>
      <c r="AC84" s="400" t="s">
        <v>73</v>
      </c>
      <c r="AD84" s="386">
        <f>IF(AND(R84="",X84="",AA84=""),"",SUM(R84,X84,AA84))</f>
        <v>9</v>
      </c>
      <c r="AE84" s="387">
        <f>IF(SUM(Q85,W85,Z85)&gt;0,SUM(Q85,W85,Z85),"")</f>
        <v>3</v>
      </c>
      <c r="AF84" s="388"/>
      <c r="AG84" s="389"/>
      <c r="AH84" s="390" t="str">
        <f>IF(AE84&lt;&gt;"",(RANK(AE84,AE82:AG89)&amp;"."),"")</f>
        <v>4.</v>
      </c>
      <c r="AI84" s="391"/>
      <c r="AJ84" s="392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</row>
    <row r="85" spans="1:50" ht="12" customHeight="1" x14ac:dyDescent="0.25">
      <c r="A85" s="357"/>
      <c r="B85" s="359"/>
      <c r="C85" s="363"/>
      <c r="D85" s="364"/>
      <c r="E85" s="364"/>
      <c r="F85" s="364"/>
      <c r="G85" s="364"/>
      <c r="H85" s="364"/>
      <c r="I85" s="364"/>
      <c r="J85" s="364"/>
      <c r="K85" s="364"/>
      <c r="L85" s="365"/>
      <c r="M85" s="368"/>
      <c r="N85" s="368"/>
      <c r="O85" s="369"/>
      <c r="P85" s="68"/>
      <c r="Q85" s="58">
        <f>IF((P84=3),2,IF(R84=3,1,""))</f>
        <v>1</v>
      </c>
      <c r="R85" s="59"/>
      <c r="S85" s="69"/>
      <c r="T85" s="55"/>
      <c r="U85" s="56"/>
      <c r="V85" s="57"/>
      <c r="W85" s="58">
        <f>IF((V84=3),2,IF(X84=3,1,""))</f>
        <v>1</v>
      </c>
      <c r="X85" s="59"/>
      <c r="Y85" s="57"/>
      <c r="Z85" s="58">
        <f>IF((Y84=3),2,IF(AA84=3,1,""))</f>
        <v>1</v>
      </c>
      <c r="AA85" s="60"/>
      <c r="AB85" s="371"/>
      <c r="AC85" s="373"/>
      <c r="AD85" s="375"/>
      <c r="AE85" s="379"/>
      <c r="AF85" s="380"/>
      <c r="AG85" s="381"/>
      <c r="AH85" s="393"/>
      <c r="AI85" s="394"/>
      <c r="AJ85" s="395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</row>
    <row r="86" spans="1:50" ht="12" customHeight="1" x14ac:dyDescent="0.25">
      <c r="A86" s="357">
        <v>19</v>
      </c>
      <c r="B86" s="359">
        <v>3</v>
      </c>
      <c r="C86" s="396" t="str">
        <f>IF((A86=""),"",VLOOKUP(A86,[1]Prijave!$C$6:$E$100,2))</f>
        <v>ZORČIČ ANDRAŽ</v>
      </c>
      <c r="D86" s="397"/>
      <c r="E86" s="397"/>
      <c r="F86" s="397"/>
      <c r="G86" s="397"/>
      <c r="H86" s="397"/>
      <c r="I86" s="397"/>
      <c r="J86" s="397"/>
      <c r="K86" s="397"/>
      <c r="L86" s="398"/>
      <c r="M86" s="368" t="str">
        <f>IF((A86=""),"","("&amp;UPPER(VLOOKUP(A86,[1]Prijave!$C$6:$E$100,3))&amp;")")</f>
        <v>(DOBOVA)</v>
      </c>
      <c r="N86" s="368"/>
      <c r="O86" s="369"/>
      <c r="P86" s="61">
        <f>IF(AH97&lt;&gt;"",AH97,"")</f>
        <v>1</v>
      </c>
      <c r="Q86" s="61" t="s">
        <v>73</v>
      </c>
      <c r="R86" s="62">
        <f>IF(AJ97&lt;&gt;"",AJ97,"")</f>
        <v>3</v>
      </c>
      <c r="S86" s="66">
        <f>IF(AJ93&lt;&gt;"",AJ93,"")</f>
        <v>3</v>
      </c>
      <c r="T86" s="61" t="s">
        <v>73</v>
      </c>
      <c r="U86" s="62">
        <f>IF(AH93&lt;&gt;"",AH93,"")</f>
        <v>0</v>
      </c>
      <c r="V86" s="63"/>
      <c r="W86" s="64"/>
      <c r="X86" s="65"/>
      <c r="Y86" s="66">
        <f>IF(AJ94&lt;&gt;"",AJ94,"")</f>
        <v>1</v>
      </c>
      <c r="Z86" s="61" t="s">
        <v>73</v>
      </c>
      <c r="AA86" s="67">
        <f>IF(AH94&lt;&gt;"",AH94,"")</f>
        <v>3</v>
      </c>
      <c r="AB86" s="399">
        <f>IF(AND(P86="",S86="",Y86=""),"",SUM(P86,S86,Y86))</f>
        <v>5</v>
      </c>
      <c r="AC86" s="400" t="s">
        <v>73</v>
      </c>
      <c r="AD86" s="386">
        <f>IF(AND(R86="",U86="",AA86=""),"",SUM(R86,U86,AA86))</f>
        <v>6</v>
      </c>
      <c r="AE86" s="387">
        <f>IF(SUM(Q87,T87,Z87)&gt;0,SUM(Q87,T87,Z87),"")</f>
        <v>4</v>
      </c>
      <c r="AF86" s="388"/>
      <c r="AG86" s="389"/>
      <c r="AH86" s="390" t="str">
        <f>IF(AE86&lt;&gt;"",(RANK(AE86,AE82:AG89)&amp;"."),"")</f>
        <v>3.</v>
      </c>
      <c r="AI86" s="391"/>
      <c r="AJ86" s="392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</row>
    <row r="87" spans="1:50" ht="12" customHeight="1" x14ac:dyDescent="0.25">
      <c r="A87" s="357"/>
      <c r="B87" s="359"/>
      <c r="C87" s="363"/>
      <c r="D87" s="364"/>
      <c r="E87" s="364"/>
      <c r="F87" s="364"/>
      <c r="G87" s="364"/>
      <c r="H87" s="364"/>
      <c r="I87" s="364"/>
      <c r="J87" s="364"/>
      <c r="K87" s="364"/>
      <c r="L87" s="365"/>
      <c r="M87" s="368"/>
      <c r="N87" s="368"/>
      <c r="O87" s="369"/>
      <c r="P87" s="68"/>
      <c r="Q87" s="58">
        <f>IF((P86=3),2,IF(R86=3,1,""))</f>
        <v>1</v>
      </c>
      <c r="R87" s="59"/>
      <c r="S87" s="57"/>
      <c r="T87" s="58">
        <f>IF((S86=3),2,IF(U86=3,1,""))</f>
        <v>2</v>
      </c>
      <c r="U87" s="59"/>
      <c r="V87" s="69"/>
      <c r="W87" s="55"/>
      <c r="X87" s="56"/>
      <c r="Y87" s="57"/>
      <c r="Z87" s="58">
        <f>IF((Y86=3),2,IF(AA86=3,1,""))</f>
        <v>1</v>
      </c>
      <c r="AA87" s="60"/>
      <c r="AB87" s="371"/>
      <c r="AC87" s="373"/>
      <c r="AD87" s="375"/>
      <c r="AE87" s="379"/>
      <c r="AF87" s="380"/>
      <c r="AG87" s="381"/>
      <c r="AH87" s="393"/>
      <c r="AI87" s="394"/>
      <c r="AJ87" s="395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</row>
    <row r="88" spans="1:50" ht="12" customHeight="1" x14ac:dyDescent="0.25">
      <c r="A88" s="357">
        <v>20</v>
      </c>
      <c r="B88" s="359">
        <v>4</v>
      </c>
      <c r="C88" s="396" t="str">
        <f>IF((A88=""),"",VLOOKUP(A88,[1]Prijave!$C$6:$E$100,2))</f>
        <v>BORAK ČRT</v>
      </c>
      <c r="D88" s="397"/>
      <c r="E88" s="397"/>
      <c r="F88" s="397"/>
      <c r="G88" s="397"/>
      <c r="H88" s="397"/>
      <c r="I88" s="397"/>
      <c r="J88" s="397"/>
      <c r="K88" s="397"/>
      <c r="L88" s="398"/>
      <c r="M88" s="368" t="str">
        <f>IF((A88=""),"","("&amp;UPPER(VLOOKUP(A88,[1]Prijave!$C$6:$E$100,3))&amp;")")</f>
        <v>(VES)</v>
      </c>
      <c r="N88" s="368"/>
      <c r="O88" s="369"/>
      <c r="P88" s="61">
        <f>IF(AJ92&lt;&gt;"",AJ92,"")</f>
        <v>0</v>
      </c>
      <c r="Q88" s="61" t="s">
        <v>73</v>
      </c>
      <c r="R88" s="62">
        <f>IF(AH92&lt;&gt;"",AH92,"")</f>
        <v>3</v>
      </c>
      <c r="S88" s="66">
        <f>IF(AJ96&lt;&gt;"",AJ96,"")</f>
        <v>3</v>
      </c>
      <c r="T88" s="61" t="s">
        <v>73</v>
      </c>
      <c r="U88" s="62">
        <f>IF(AH96&lt;&gt;"",AH96,"")</f>
        <v>0</v>
      </c>
      <c r="V88" s="66">
        <f>IF(AH94&lt;&gt;"",AH94,"")</f>
        <v>3</v>
      </c>
      <c r="W88" s="61" t="s">
        <v>73</v>
      </c>
      <c r="X88" s="62">
        <f>IF(AJ94&lt;&gt;"",AJ94,"")</f>
        <v>1</v>
      </c>
      <c r="Y88" s="63"/>
      <c r="Z88" s="64"/>
      <c r="AA88" s="70"/>
      <c r="AB88" s="399">
        <f>IF(AND(P88="",S88="",V88=""),"",SUM(P88,S88,V88))</f>
        <v>6</v>
      </c>
      <c r="AC88" s="400" t="s">
        <v>73</v>
      </c>
      <c r="AD88" s="386">
        <f>IF(AND(R88="",U88="",X88=""),"",SUM(R88,U88,X88))</f>
        <v>4</v>
      </c>
      <c r="AE88" s="387">
        <f>IF(SUM(Q89,T89,W89)&gt;0,SUM(Q89,T89,W89),"")</f>
        <v>5</v>
      </c>
      <c r="AF88" s="388"/>
      <c r="AG88" s="389"/>
      <c r="AH88" s="384" t="str">
        <f>IF(AE88&lt;&gt;"",(RANK(AE88,AE82:AG89)&amp;"."),"")</f>
        <v>2.</v>
      </c>
      <c r="AI88" s="384"/>
      <c r="AJ88" s="385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</row>
    <row r="89" spans="1:50" ht="13.5" customHeight="1" thickBot="1" x14ac:dyDescent="0.3">
      <c r="A89" s="357"/>
      <c r="B89" s="438"/>
      <c r="C89" s="439"/>
      <c r="D89" s="440"/>
      <c r="E89" s="440"/>
      <c r="F89" s="440"/>
      <c r="G89" s="440"/>
      <c r="H89" s="440"/>
      <c r="I89" s="440"/>
      <c r="J89" s="440"/>
      <c r="K89" s="440"/>
      <c r="L89" s="441"/>
      <c r="M89" s="442"/>
      <c r="N89" s="442"/>
      <c r="O89" s="443"/>
      <c r="P89" s="71"/>
      <c r="Q89" s="72">
        <f>IF((P88=3),2,IF(R88=3,1,""))</f>
        <v>1</v>
      </c>
      <c r="R89" s="73"/>
      <c r="S89" s="74"/>
      <c r="T89" s="72">
        <f>IF((S88=3),2,IF(U88=3,1,""))</f>
        <v>2</v>
      </c>
      <c r="U89" s="73"/>
      <c r="V89" s="74"/>
      <c r="W89" s="72">
        <f>IF((V88=3),2,IF(X88=3,1,""))</f>
        <v>2</v>
      </c>
      <c r="X89" s="73"/>
      <c r="Y89" s="75"/>
      <c r="Z89" s="76"/>
      <c r="AA89" s="77"/>
      <c r="AB89" s="444"/>
      <c r="AC89" s="445"/>
      <c r="AD89" s="446"/>
      <c r="AE89" s="447"/>
      <c r="AF89" s="448"/>
      <c r="AG89" s="449"/>
      <c r="AH89" s="450"/>
      <c r="AI89" s="450"/>
      <c r="AJ89" s="451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</row>
    <row r="90" spans="1:50" ht="6" customHeight="1" x14ac:dyDescent="0.3">
      <c r="AH90" s="42" t="s">
        <v>79</v>
      </c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</row>
    <row r="91" spans="1:50" ht="12.75" customHeight="1" x14ac:dyDescent="0.3">
      <c r="B91" s="78"/>
      <c r="C91" s="79"/>
      <c r="D91" s="80"/>
      <c r="E91" s="80"/>
      <c r="F91" s="80"/>
      <c r="G91" s="80"/>
      <c r="H91" s="80"/>
      <c r="I91" s="80"/>
      <c r="J91" s="429"/>
      <c r="K91" s="429"/>
      <c r="L91" s="429"/>
      <c r="M91" s="429"/>
      <c r="N91" s="429"/>
      <c r="O91" s="429"/>
      <c r="P91" s="429"/>
      <c r="Q91" s="429"/>
      <c r="R91" s="429"/>
      <c r="S91" s="430">
        <v>1</v>
      </c>
      <c r="T91" s="430"/>
      <c r="U91" s="430"/>
      <c r="V91" s="430">
        <v>2</v>
      </c>
      <c r="W91" s="430"/>
      <c r="X91" s="430"/>
      <c r="Y91" s="430">
        <v>3</v>
      </c>
      <c r="Z91" s="430"/>
      <c r="AA91" s="430"/>
      <c r="AB91" s="430">
        <v>4</v>
      </c>
      <c r="AC91" s="430"/>
      <c r="AD91" s="430"/>
      <c r="AE91" s="430">
        <v>5</v>
      </c>
      <c r="AF91" s="430"/>
      <c r="AG91" s="431"/>
      <c r="AH91" s="432" t="s">
        <v>80</v>
      </c>
      <c r="AI91" s="429"/>
      <c r="AJ91" s="429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</row>
    <row r="92" spans="1:50" ht="19" customHeight="1" x14ac:dyDescent="0.25">
      <c r="B92" s="435" t="s">
        <v>81</v>
      </c>
      <c r="C92" s="435"/>
      <c r="D92" s="82"/>
      <c r="E92" s="83" t="s">
        <v>82</v>
      </c>
      <c r="F92" s="433" t="str">
        <f>C82</f>
        <v>SOMRAK ERAZEM</v>
      </c>
      <c r="G92" s="433"/>
      <c r="H92" s="433"/>
      <c r="I92" s="433"/>
      <c r="J92" s="433"/>
      <c r="K92" s="433"/>
      <c r="L92" s="84" t="s">
        <v>83</v>
      </c>
      <c r="M92" s="433" t="str">
        <f>C88</f>
        <v>BORAK ČRT</v>
      </c>
      <c r="N92" s="433"/>
      <c r="O92" s="433"/>
      <c r="P92" s="433"/>
      <c r="Q92" s="433"/>
      <c r="R92" s="434"/>
      <c r="S92" s="85">
        <v>11</v>
      </c>
      <c r="T92" s="86" t="s">
        <v>83</v>
      </c>
      <c r="U92" s="87">
        <v>3</v>
      </c>
      <c r="V92" s="85">
        <v>11</v>
      </c>
      <c r="W92" s="86" t="s">
        <v>83</v>
      </c>
      <c r="X92" s="87">
        <v>1</v>
      </c>
      <c r="Y92" s="85">
        <v>11</v>
      </c>
      <c r="Z92" s="86" t="s">
        <v>83</v>
      </c>
      <c r="AA92" s="87">
        <v>7</v>
      </c>
      <c r="AB92" s="85"/>
      <c r="AC92" s="86" t="s">
        <v>83</v>
      </c>
      <c r="AD92" s="87"/>
      <c r="AE92" s="85"/>
      <c r="AF92" s="86" t="s">
        <v>83</v>
      </c>
      <c r="AG92" s="87"/>
      <c r="AH92" s="88">
        <f t="shared" ref="AH92:AH97" si="52">IF(AND(AV92=0,AW92=0),"",AV92)</f>
        <v>3</v>
      </c>
      <c r="AI92" s="89" t="s">
        <v>73</v>
      </c>
      <c r="AJ92" s="90">
        <f t="shared" ref="AJ92:AJ97" si="53">IF(AND(AV92=0,AW92=0),"",AW92)</f>
        <v>0</v>
      </c>
      <c r="AL92" s="91">
        <f t="shared" ref="AL92:AL97" si="54">IF(S92&gt;U92,1,0)</f>
        <v>1</v>
      </c>
      <c r="AM92" s="91">
        <f t="shared" ref="AM92:AM97" si="55">IF(U92&gt;S92,1,0)</f>
        <v>0</v>
      </c>
      <c r="AN92" s="91">
        <f t="shared" ref="AN92:AN97" si="56">IF(V92&gt;X92,1,0)</f>
        <v>1</v>
      </c>
      <c r="AO92" s="91">
        <f t="shared" ref="AO92:AO97" si="57">IF(X92&gt;V92,1,0)</f>
        <v>0</v>
      </c>
      <c r="AP92" s="91">
        <f t="shared" ref="AP92:AP97" si="58">IF(Y92&gt;AA92,1,0)</f>
        <v>1</v>
      </c>
      <c r="AQ92" s="91">
        <f t="shared" ref="AQ92:AQ97" si="59">IF(AA92&gt;Y92,1,0)</f>
        <v>0</v>
      </c>
      <c r="AR92" s="91">
        <f t="shared" ref="AR92:AR97" si="60">IF(AB92&gt;AD92,1,0)</f>
        <v>0</v>
      </c>
      <c r="AS92" s="91">
        <f t="shared" ref="AS92:AS97" si="61">IF(AD92&gt;AB92,1,0)</f>
        <v>0</v>
      </c>
      <c r="AT92" s="91">
        <f t="shared" ref="AT92:AT97" si="62">IF(AE92&gt;AG92,1,0)</f>
        <v>0</v>
      </c>
      <c r="AU92" s="91">
        <f t="shared" ref="AU92:AU97" si="63">IF(AG92&gt;AE92,1,0)</f>
        <v>0</v>
      </c>
      <c r="AV92" s="91">
        <f t="shared" ref="AV92:AW97" si="64">AL92+AN92+AP92+AR92+AT92</f>
        <v>3</v>
      </c>
      <c r="AW92" s="91">
        <f t="shared" si="64"/>
        <v>0</v>
      </c>
      <c r="AX92" s="47"/>
    </row>
    <row r="93" spans="1:50" ht="19" customHeight="1" x14ac:dyDescent="0.25">
      <c r="B93" s="92"/>
      <c r="C93" s="93"/>
      <c r="E93" s="83" t="s">
        <v>84</v>
      </c>
      <c r="F93" s="433" t="str">
        <f>C84</f>
        <v>BOŽIČ VID</v>
      </c>
      <c r="G93" s="433"/>
      <c r="H93" s="433"/>
      <c r="I93" s="433"/>
      <c r="J93" s="433"/>
      <c r="K93" s="433"/>
      <c r="L93" s="84" t="s">
        <v>83</v>
      </c>
      <c r="M93" s="433" t="str">
        <f>C86</f>
        <v>ZORČIČ ANDRAŽ</v>
      </c>
      <c r="N93" s="433"/>
      <c r="O93" s="433"/>
      <c r="P93" s="433"/>
      <c r="Q93" s="433"/>
      <c r="R93" s="434"/>
      <c r="S93" s="85">
        <v>10</v>
      </c>
      <c r="T93" s="86" t="s">
        <v>83</v>
      </c>
      <c r="U93" s="87">
        <v>12</v>
      </c>
      <c r="V93" s="85">
        <v>5</v>
      </c>
      <c r="W93" s="86" t="s">
        <v>83</v>
      </c>
      <c r="X93" s="87">
        <v>11</v>
      </c>
      <c r="Y93" s="85">
        <v>12</v>
      </c>
      <c r="Z93" s="86" t="s">
        <v>83</v>
      </c>
      <c r="AA93" s="87">
        <v>14</v>
      </c>
      <c r="AB93" s="85"/>
      <c r="AC93" s="86" t="s">
        <v>83</v>
      </c>
      <c r="AD93" s="87"/>
      <c r="AE93" s="85"/>
      <c r="AF93" s="86" t="s">
        <v>83</v>
      </c>
      <c r="AG93" s="87"/>
      <c r="AH93" s="88">
        <f t="shared" si="52"/>
        <v>0</v>
      </c>
      <c r="AI93" s="89" t="s">
        <v>73</v>
      </c>
      <c r="AJ93" s="90">
        <f t="shared" si="53"/>
        <v>3</v>
      </c>
      <c r="AL93" s="91">
        <f t="shared" si="54"/>
        <v>0</v>
      </c>
      <c r="AM93" s="91">
        <f t="shared" si="55"/>
        <v>1</v>
      </c>
      <c r="AN93" s="91">
        <f t="shared" si="56"/>
        <v>0</v>
      </c>
      <c r="AO93" s="91">
        <f t="shared" si="57"/>
        <v>1</v>
      </c>
      <c r="AP93" s="91">
        <f t="shared" si="58"/>
        <v>0</v>
      </c>
      <c r="AQ93" s="91">
        <f t="shared" si="59"/>
        <v>1</v>
      </c>
      <c r="AR93" s="91">
        <f t="shared" si="60"/>
        <v>0</v>
      </c>
      <c r="AS93" s="91">
        <f t="shared" si="61"/>
        <v>0</v>
      </c>
      <c r="AT93" s="91">
        <f t="shared" si="62"/>
        <v>0</v>
      </c>
      <c r="AU93" s="91">
        <f t="shared" si="63"/>
        <v>0</v>
      </c>
      <c r="AV93" s="91">
        <f t="shared" si="64"/>
        <v>0</v>
      </c>
      <c r="AW93" s="91">
        <f t="shared" si="64"/>
        <v>3</v>
      </c>
      <c r="AX93" s="47"/>
    </row>
    <row r="94" spans="1:50" ht="19" customHeight="1" x14ac:dyDescent="0.25">
      <c r="B94" s="435" t="s">
        <v>85</v>
      </c>
      <c r="C94" s="435"/>
      <c r="D94" s="82"/>
      <c r="E94" s="83" t="s">
        <v>86</v>
      </c>
      <c r="F94" s="433" t="str">
        <f>C88</f>
        <v>BORAK ČRT</v>
      </c>
      <c r="G94" s="433"/>
      <c r="H94" s="433"/>
      <c r="I94" s="433"/>
      <c r="J94" s="433"/>
      <c r="K94" s="433"/>
      <c r="L94" s="84" t="s">
        <v>83</v>
      </c>
      <c r="M94" s="433" t="str">
        <f>C86</f>
        <v>ZORČIČ ANDRAŽ</v>
      </c>
      <c r="N94" s="433"/>
      <c r="O94" s="433"/>
      <c r="P94" s="433"/>
      <c r="Q94" s="433"/>
      <c r="R94" s="434"/>
      <c r="S94" s="85">
        <v>15</v>
      </c>
      <c r="T94" s="86" t="s">
        <v>83</v>
      </c>
      <c r="U94" s="87">
        <v>13</v>
      </c>
      <c r="V94" s="85">
        <v>11</v>
      </c>
      <c r="W94" s="86" t="s">
        <v>83</v>
      </c>
      <c r="X94" s="87">
        <v>9</v>
      </c>
      <c r="Y94" s="85">
        <v>9</v>
      </c>
      <c r="Z94" s="86" t="s">
        <v>83</v>
      </c>
      <c r="AA94" s="87">
        <v>11</v>
      </c>
      <c r="AB94" s="85">
        <v>11</v>
      </c>
      <c r="AC94" s="86" t="s">
        <v>83</v>
      </c>
      <c r="AD94" s="87">
        <v>9</v>
      </c>
      <c r="AE94" s="85"/>
      <c r="AF94" s="86" t="s">
        <v>83</v>
      </c>
      <c r="AG94" s="87"/>
      <c r="AH94" s="88">
        <f t="shared" si="52"/>
        <v>3</v>
      </c>
      <c r="AI94" s="89" t="s">
        <v>73</v>
      </c>
      <c r="AJ94" s="90">
        <f t="shared" si="53"/>
        <v>1</v>
      </c>
      <c r="AL94" s="91">
        <f t="shared" si="54"/>
        <v>1</v>
      </c>
      <c r="AM94" s="91">
        <f t="shared" si="55"/>
        <v>0</v>
      </c>
      <c r="AN94" s="91">
        <f t="shared" si="56"/>
        <v>1</v>
      </c>
      <c r="AO94" s="91">
        <f t="shared" si="57"/>
        <v>0</v>
      </c>
      <c r="AP94" s="91">
        <f t="shared" si="58"/>
        <v>0</v>
      </c>
      <c r="AQ94" s="91">
        <f t="shared" si="59"/>
        <v>1</v>
      </c>
      <c r="AR94" s="91">
        <f t="shared" si="60"/>
        <v>1</v>
      </c>
      <c r="AS94" s="91">
        <f t="shared" si="61"/>
        <v>0</v>
      </c>
      <c r="AT94" s="91">
        <f t="shared" si="62"/>
        <v>0</v>
      </c>
      <c r="AU94" s="91">
        <f t="shared" si="63"/>
        <v>0</v>
      </c>
      <c r="AV94" s="91">
        <f t="shared" si="64"/>
        <v>3</v>
      </c>
      <c r="AW94" s="91">
        <f t="shared" si="64"/>
        <v>1</v>
      </c>
      <c r="AX94" s="47"/>
    </row>
    <row r="95" spans="1:50" ht="19" customHeight="1" x14ac:dyDescent="0.25">
      <c r="B95" s="94"/>
      <c r="C95" s="95"/>
      <c r="D95" s="82"/>
      <c r="E95" s="83" t="s">
        <v>87</v>
      </c>
      <c r="F95" s="433" t="str">
        <f>C82</f>
        <v>SOMRAK ERAZEM</v>
      </c>
      <c r="G95" s="433"/>
      <c r="H95" s="433"/>
      <c r="I95" s="433"/>
      <c r="J95" s="433"/>
      <c r="K95" s="433"/>
      <c r="L95" s="84" t="s">
        <v>83</v>
      </c>
      <c r="M95" s="433" t="str">
        <f>C84</f>
        <v>BOŽIČ VID</v>
      </c>
      <c r="N95" s="433"/>
      <c r="O95" s="433"/>
      <c r="P95" s="433"/>
      <c r="Q95" s="433"/>
      <c r="R95" s="434"/>
      <c r="S95" s="85">
        <v>11</v>
      </c>
      <c r="T95" s="86" t="s">
        <v>83</v>
      </c>
      <c r="U95" s="87">
        <v>2</v>
      </c>
      <c r="V95" s="85">
        <v>11</v>
      </c>
      <c r="W95" s="86" t="s">
        <v>83</v>
      </c>
      <c r="X95" s="87">
        <v>2</v>
      </c>
      <c r="Y95" s="85">
        <v>11</v>
      </c>
      <c r="Z95" s="86" t="s">
        <v>83</v>
      </c>
      <c r="AA95" s="87">
        <v>5</v>
      </c>
      <c r="AB95" s="85"/>
      <c r="AC95" s="86" t="s">
        <v>83</v>
      </c>
      <c r="AD95" s="87"/>
      <c r="AE95" s="85"/>
      <c r="AF95" s="86" t="s">
        <v>83</v>
      </c>
      <c r="AG95" s="87"/>
      <c r="AH95" s="88">
        <f t="shared" si="52"/>
        <v>3</v>
      </c>
      <c r="AI95" s="96" t="s">
        <v>73</v>
      </c>
      <c r="AJ95" s="90">
        <f t="shared" si="53"/>
        <v>0</v>
      </c>
      <c r="AL95" s="91">
        <f t="shared" si="54"/>
        <v>1</v>
      </c>
      <c r="AM95" s="91">
        <f t="shared" si="55"/>
        <v>0</v>
      </c>
      <c r="AN95" s="91">
        <f t="shared" si="56"/>
        <v>1</v>
      </c>
      <c r="AO95" s="91">
        <f t="shared" si="57"/>
        <v>0</v>
      </c>
      <c r="AP95" s="91">
        <f t="shared" si="58"/>
        <v>1</v>
      </c>
      <c r="AQ95" s="91">
        <f t="shared" si="59"/>
        <v>0</v>
      </c>
      <c r="AR95" s="91">
        <f t="shared" si="60"/>
        <v>0</v>
      </c>
      <c r="AS95" s="91">
        <f t="shared" si="61"/>
        <v>0</v>
      </c>
      <c r="AT95" s="91">
        <f t="shared" si="62"/>
        <v>0</v>
      </c>
      <c r="AU95" s="91">
        <f t="shared" si="63"/>
        <v>0</v>
      </c>
      <c r="AV95" s="91">
        <f t="shared" si="64"/>
        <v>3</v>
      </c>
      <c r="AW95" s="91">
        <f t="shared" si="64"/>
        <v>0</v>
      </c>
      <c r="AX95" s="47"/>
    </row>
    <row r="96" spans="1:50" ht="19" customHeight="1" x14ac:dyDescent="0.25">
      <c r="B96" s="435" t="s">
        <v>88</v>
      </c>
      <c r="C96" s="435"/>
      <c r="D96" s="82"/>
      <c r="E96" s="83" t="s">
        <v>89</v>
      </c>
      <c r="F96" s="433" t="str">
        <f>C84</f>
        <v>BOŽIČ VID</v>
      </c>
      <c r="G96" s="433"/>
      <c r="H96" s="433"/>
      <c r="I96" s="433"/>
      <c r="J96" s="433"/>
      <c r="K96" s="433"/>
      <c r="L96" s="84" t="s">
        <v>83</v>
      </c>
      <c r="M96" s="433" t="str">
        <f>C88</f>
        <v>BORAK ČRT</v>
      </c>
      <c r="N96" s="433"/>
      <c r="O96" s="433"/>
      <c r="P96" s="433"/>
      <c r="Q96" s="433"/>
      <c r="R96" s="434"/>
      <c r="S96" s="85">
        <v>6</v>
      </c>
      <c r="T96" s="86" t="s">
        <v>83</v>
      </c>
      <c r="U96" s="87">
        <v>11</v>
      </c>
      <c r="V96" s="85">
        <v>5</v>
      </c>
      <c r="W96" s="86" t="s">
        <v>83</v>
      </c>
      <c r="X96" s="87">
        <v>11</v>
      </c>
      <c r="Y96" s="85">
        <v>6</v>
      </c>
      <c r="Z96" s="86" t="s">
        <v>83</v>
      </c>
      <c r="AA96" s="87">
        <v>11</v>
      </c>
      <c r="AB96" s="85"/>
      <c r="AC96" s="86" t="s">
        <v>83</v>
      </c>
      <c r="AD96" s="87"/>
      <c r="AE96" s="85"/>
      <c r="AF96" s="86" t="s">
        <v>83</v>
      </c>
      <c r="AG96" s="87"/>
      <c r="AH96" s="88">
        <f t="shared" si="52"/>
        <v>0</v>
      </c>
      <c r="AI96" s="89" t="s">
        <v>73</v>
      </c>
      <c r="AJ96" s="90">
        <f t="shared" si="53"/>
        <v>3</v>
      </c>
      <c r="AL96" s="91">
        <f t="shared" si="54"/>
        <v>0</v>
      </c>
      <c r="AM96" s="91">
        <f t="shared" si="55"/>
        <v>1</v>
      </c>
      <c r="AN96" s="91">
        <f t="shared" si="56"/>
        <v>0</v>
      </c>
      <c r="AO96" s="91">
        <f t="shared" si="57"/>
        <v>1</v>
      </c>
      <c r="AP96" s="91">
        <f t="shared" si="58"/>
        <v>0</v>
      </c>
      <c r="AQ96" s="91">
        <f t="shared" si="59"/>
        <v>1</v>
      </c>
      <c r="AR96" s="91">
        <f t="shared" si="60"/>
        <v>0</v>
      </c>
      <c r="AS96" s="91">
        <f t="shared" si="61"/>
        <v>0</v>
      </c>
      <c r="AT96" s="91">
        <f t="shared" si="62"/>
        <v>0</v>
      </c>
      <c r="AU96" s="91">
        <f t="shared" si="63"/>
        <v>0</v>
      </c>
      <c r="AV96" s="91">
        <f t="shared" si="64"/>
        <v>0</v>
      </c>
      <c r="AW96" s="91">
        <f t="shared" si="64"/>
        <v>3</v>
      </c>
      <c r="AX96" s="47"/>
    </row>
    <row r="97" spans="1:50" ht="19" customHeight="1" x14ac:dyDescent="0.25">
      <c r="B97" s="94"/>
      <c r="C97" s="95"/>
      <c r="D97" s="82"/>
      <c r="E97" s="97" t="s">
        <v>90</v>
      </c>
      <c r="F97" s="436" t="str">
        <f>C86</f>
        <v>ZORČIČ ANDRAŽ</v>
      </c>
      <c r="G97" s="436"/>
      <c r="H97" s="436"/>
      <c r="I97" s="436"/>
      <c r="J97" s="436"/>
      <c r="K97" s="436"/>
      <c r="L97" s="98" t="s">
        <v>83</v>
      </c>
      <c r="M97" s="436" t="str">
        <f>C82</f>
        <v>SOMRAK ERAZEM</v>
      </c>
      <c r="N97" s="436"/>
      <c r="O97" s="436"/>
      <c r="P97" s="436"/>
      <c r="Q97" s="436"/>
      <c r="R97" s="437"/>
      <c r="S97" s="99">
        <v>6</v>
      </c>
      <c r="T97" s="100" t="s">
        <v>83</v>
      </c>
      <c r="U97" s="101">
        <v>11</v>
      </c>
      <c r="V97" s="99">
        <v>11</v>
      </c>
      <c r="W97" s="100" t="s">
        <v>83</v>
      </c>
      <c r="X97" s="101">
        <v>8</v>
      </c>
      <c r="Y97" s="99">
        <v>6</v>
      </c>
      <c r="Z97" s="100" t="s">
        <v>83</v>
      </c>
      <c r="AA97" s="101">
        <v>11</v>
      </c>
      <c r="AB97" s="99">
        <v>4</v>
      </c>
      <c r="AC97" s="100" t="s">
        <v>83</v>
      </c>
      <c r="AD97" s="101">
        <v>11</v>
      </c>
      <c r="AE97" s="99"/>
      <c r="AF97" s="100" t="s">
        <v>83</v>
      </c>
      <c r="AG97" s="101"/>
      <c r="AH97" s="102">
        <f t="shared" si="52"/>
        <v>1</v>
      </c>
      <c r="AI97" s="103" t="s">
        <v>73</v>
      </c>
      <c r="AJ97" s="51">
        <f t="shared" si="53"/>
        <v>3</v>
      </c>
      <c r="AL97" s="91">
        <f t="shared" si="54"/>
        <v>0</v>
      </c>
      <c r="AM97" s="91">
        <f t="shared" si="55"/>
        <v>1</v>
      </c>
      <c r="AN97" s="91">
        <f t="shared" si="56"/>
        <v>1</v>
      </c>
      <c r="AO97" s="91">
        <f t="shared" si="57"/>
        <v>0</v>
      </c>
      <c r="AP97" s="91">
        <f t="shared" si="58"/>
        <v>0</v>
      </c>
      <c r="AQ97" s="91">
        <f t="shared" si="59"/>
        <v>1</v>
      </c>
      <c r="AR97" s="91">
        <f t="shared" si="60"/>
        <v>0</v>
      </c>
      <c r="AS97" s="91">
        <f t="shared" si="61"/>
        <v>1</v>
      </c>
      <c r="AT97" s="91">
        <f t="shared" si="62"/>
        <v>0</v>
      </c>
      <c r="AU97" s="91">
        <f t="shared" si="63"/>
        <v>0</v>
      </c>
      <c r="AV97" s="91">
        <f t="shared" si="64"/>
        <v>1</v>
      </c>
      <c r="AW97" s="91">
        <f t="shared" si="64"/>
        <v>3</v>
      </c>
      <c r="AX97" s="47"/>
    </row>
    <row r="98" spans="1:50" ht="9" customHeight="1" thickBot="1" x14ac:dyDescent="0.35">
      <c r="B98" s="104"/>
      <c r="C98" s="105"/>
      <c r="D98" s="82"/>
      <c r="E98" s="82"/>
      <c r="F98" s="106"/>
      <c r="G98" s="46"/>
      <c r="H98" s="46"/>
      <c r="I98" s="46"/>
      <c r="K98" s="46"/>
      <c r="L98" s="46"/>
      <c r="O98" s="107"/>
      <c r="P98" s="107"/>
      <c r="Q98" s="107"/>
      <c r="S98" s="108"/>
      <c r="T98" s="8"/>
      <c r="U98" s="109"/>
      <c r="V98" s="108"/>
      <c r="W98" s="8"/>
      <c r="X98" s="109"/>
      <c r="Y98" s="108"/>
      <c r="Z98" s="8"/>
      <c r="AA98" s="109"/>
      <c r="AB98" s="108"/>
      <c r="AC98" s="8"/>
      <c r="AD98" s="109"/>
      <c r="AE98" s="108"/>
      <c r="AF98" s="8"/>
      <c r="AG98" s="109"/>
      <c r="AH98" s="110"/>
      <c r="AI98" s="8"/>
      <c r="AJ98" s="111"/>
      <c r="AK98" s="46"/>
    </row>
    <row r="99" spans="1:50" ht="12.75" customHeight="1" x14ac:dyDescent="0.25">
      <c r="B99" s="329">
        <f>B80+1</f>
        <v>6</v>
      </c>
      <c r="C99" s="331" t="s">
        <v>75</v>
      </c>
      <c r="D99" s="332"/>
      <c r="E99" s="332"/>
      <c r="F99" s="332"/>
      <c r="G99" s="332"/>
      <c r="H99" s="332"/>
      <c r="I99" s="332"/>
      <c r="J99" s="332"/>
      <c r="K99" s="332"/>
      <c r="L99" s="332"/>
      <c r="M99" s="332"/>
      <c r="N99" s="332"/>
      <c r="O99" s="333"/>
      <c r="P99" s="337">
        <v>1</v>
      </c>
      <c r="Q99" s="338"/>
      <c r="R99" s="339"/>
      <c r="S99" s="343">
        <v>2</v>
      </c>
      <c r="T99" s="338"/>
      <c r="U99" s="339"/>
      <c r="V99" s="343">
        <v>3</v>
      </c>
      <c r="W99" s="338"/>
      <c r="X99" s="339"/>
      <c r="Y99" s="343">
        <v>4</v>
      </c>
      <c r="Z99" s="338"/>
      <c r="AA99" s="345"/>
      <c r="AB99" s="347" t="s">
        <v>76</v>
      </c>
      <c r="AC99" s="348"/>
      <c r="AD99" s="349"/>
      <c r="AE99" s="353" t="s">
        <v>77</v>
      </c>
      <c r="AF99" s="348"/>
      <c r="AG99" s="349"/>
      <c r="AH99" s="353" t="s">
        <v>78</v>
      </c>
      <c r="AI99" s="348"/>
      <c r="AJ99" s="355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</row>
    <row r="100" spans="1:50" ht="13.5" customHeight="1" thickBot="1" x14ac:dyDescent="0.3">
      <c r="B100" s="330"/>
      <c r="C100" s="334"/>
      <c r="D100" s="335"/>
      <c r="E100" s="335"/>
      <c r="F100" s="335"/>
      <c r="G100" s="335"/>
      <c r="H100" s="335"/>
      <c r="I100" s="335"/>
      <c r="J100" s="335"/>
      <c r="K100" s="335"/>
      <c r="L100" s="335"/>
      <c r="M100" s="335"/>
      <c r="N100" s="335"/>
      <c r="O100" s="336"/>
      <c r="P100" s="340"/>
      <c r="Q100" s="341"/>
      <c r="R100" s="342"/>
      <c r="S100" s="344"/>
      <c r="T100" s="341"/>
      <c r="U100" s="342"/>
      <c r="V100" s="344"/>
      <c r="W100" s="341"/>
      <c r="X100" s="342"/>
      <c r="Y100" s="344"/>
      <c r="Z100" s="341"/>
      <c r="AA100" s="346"/>
      <c r="AB100" s="350"/>
      <c r="AC100" s="351"/>
      <c r="AD100" s="352"/>
      <c r="AE100" s="354"/>
      <c r="AF100" s="351"/>
      <c r="AG100" s="352"/>
      <c r="AH100" s="354"/>
      <c r="AI100" s="351"/>
      <c r="AJ100" s="356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</row>
    <row r="101" spans="1:50" ht="12" customHeight="1" x14ac:dyDescent="0.25">
      <c r="A101" s="357">
        <v>21</v>
      </c>
      <c r="B101" s="358">
        <v>1</v>
      </c>
      <c r="C101" s="360" t="str">
        <f>IF((A101=""),"",VLOOKUP(A101,[1]Prijave!$C$6:$E$100,2))</f>
        <v>ŽIVEC ARNE</v>
      </c>
      <c r="D101" s="361"/>
      <c r="E101" s="361"/>
      <c r="F101" s="361"/>
      <c r="G101" s="361"/>
      <c r="H101" s="361"/>
      <c r="I101" s="361"/>
      <c r="J101" s="361"/>
      <c r="K101" s="361"/>
      <c r="L101" s="362"/>
      <c r="M101" s="366" t="str">
        <f>IF((A101=""),"","("&amp;UPPER(VLOOKUP(A101,[1]Prijave!$C$6:$E$100,3))&amp;")")</f>
        <v>(PRE)</v>
      </c>
      <c r="N101" s="366"/>
      <c r="O101" s="367"/>
      <c r="P101" s="48"/>
      <c r="Q101" s="48"/>
      <c r="R101" s="49"/>
      <c r="S101" s="50">
        <f>IF(AH114&lt;&gt;"",AH114,"")</f>
        <v>3</v>
      </c>
      <c r="T101" s="51" t="s">
        <v>73</v>
      </c>
      <c r="U101" s="52">
        <f>IF(AJ114&lt;&gt;"",AJ114,"")</f>
        <v>0</v>
      </c>
      <c r="V101" s="50">
        <f>IF(AJ116&lt;&gt;"",AJ116,"")</f>
        <v>3</v>
      </c>
      <c r="W101" s="51" t="s">
        <v>73</v>
      </c>
      <c r="X101" s="52">
        <f>IF(AH116&lt;&gt;"",AH116,"")</f>
        <v>1</v>
      </c>
      <c r="Y101" s="50">
        <f>IF(AH111&lt;&gt;"",AH111,"")</f>
        <v>3</v>
      </c>
      <c r="Z101" s="53" t="s">
        <v>73</v>
      </c>
      <c r="AA101" s="54">
        <f>IF(AJ111&lt;&gt;"",AJ111,"")</f>
        <v>0</v>
      </c>
      <c r="AB101" s="370">
        <f>IF(AND(S101="",V101="",Y101=""),"",SUM(S101,V101,Y101))</f>
        <v>9</v>
      </c>
      <c r="AC101" s="372" t="s">
        <v>73</v>
      </c>
      <c r="AD101" s="374">
        <f>IF(AND(U101="",X101="",AA101=""),"",SUM(U101,X101,AA101))</f>
        <v>1</v>
      </c>
      <c r="AE101" s="376">
        <f>IF(SUM(T102,W102,Z102)&gt;0,SUM(T102,W102,Z102),"")</f>
        <v>6</v>
      </c>
      <c r="AF101" s="377"/>
      <c r="AG101" s="378"/>
      <c r="AH101" s="382" t="str">
        <f>IF(AE101&lt;&gt;"",(RANK(AE101,AE101:AG108)&amp;"."),"")</f>
        <v>1.</v>
      </c>
      <c r="AI101" s="382"/>
      <c r="AJ101" s="383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</row>
    <row r="102" spans="1:50" ht="12" customHeight="1" x14ac:dyDescent="0.25">
      <c r="A102" s="357"/>
      <c r="B102" s="359"/>
      <c r="C102" s="363"/>
      <c r="D102" s="364"/>
      <c r="E102" s="364"/>
      <c r="F102" s="364"/>
      <c r="G102" s="364"/>
      <c r="H102" s="364"/>
      <c r="I102" s="364"/>
      <c r="J102" s="364"/>
      <c r="K102" s="364"/>
      <c r="L102" s="365"/>
      <c r="M102" s="368"/>
      <c r="N102" s="368"/>
      <c r="O102" s="369"/>
      <c r="P102" s="55"/>
      <c r="Q102" s="55"/>
      <c r="R102" s="56"/>
      <c r="S102" s="57"/>
      <c r="T102" s="58">
        <f>IF((S101=3),2,IF(U101=3,1,""))</f>
        <v>2</v>
      </c>
      <c r="U102" s="59"/>
      <c r="V102" s="57"/>
      <c r="W102" s="58">
        <f>IF((V101=3),2,IF(X101=3,1,""))</f>
        <v>2</v>
      </c>
      <c r="X102" s="59"/>
      <c r="Y102" s="57"/>
      <c r="Z102" s="58">
        <f>IF((Y101=3),2,IF(AA101=3,1,""))</f>
        <v>2</v>
      </c>
      <c r="AA102" s="60"/>
      <c r="AB102" s="371"/>
      <c r="AC102" s="373"/>
      <c r="AD102" s="375"/>
      <c r="AE102" s="379"/>
      <c r="AF102" s="380"/>
      <c r="AG102" s="381"/>
      <c r="AH102" s="384"/>
      <c r="AI102" s="384"/>
      <c r="AJ102" s="385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</row>
    <row r="103" spans="1:50" ht="12" customHeight="1" x14ac:dyDescent="0.25">
      <c r="A103" s="357">
        <v>22</v>
      </c>
      <c r="B103" s="359">
        <v>2</v>
      </c>
      <c r="C103" s="396" t="str">
        <f>IF((A103=""),"",VLOOKUP(A103,[1]Prijave!$C$6:$E$100,2))</f>
        <v>BAHOR MIHA</v>
      </c>
      <c r="D103" s="397"/>
      <c r="E103" s="397"/>
      <c r="F103" s="397"/>
      <c r="G103" s="397"/>
      <c r="H103" s="397"/>
      <c r="I103" s="397"/>
      <c r="J103" s="397"/>
      <c r="K103" s="397"/>
      <c r="L103" s="398"/>
      <c r="M103" s="368" t="str">
        <f>IF((A103=""),"","("&amp;UPPER(VLOOKUP(A103,[1]Prijave!$C$6:$E$100,3))&amp;")")</f>
        <v>(TREBNJE)</v>
      </c>
      <c r="N103" s="368"/>
      <c r="O103" s="369"/>
      <c r="P103" s="61">
        <f>IF(AJ114&lt;&gt;"",AJ114,"")</f>
        <v>0</v>
      </c>
      <c r="Q103" s="61" t="s">
        <v>73</v>
      </c>
      <c r="R103" s="62">
        <f>IF(AH114&lt;&gt;"",AH114,"")</f>
        <v>3</v>
      </c>
      <c r="S103" s="63"/>
      <c r="T103" s="64"/>
      <c r="U103" s="65"/>
      <c r="V103" s="66">
        <f>IF(AH112&lt;&gt;"",AH112,"")</f>
        <v>0</v>
      </c>
      <c r="W103" s="61" t="s">
        <v>73</v>
      </c>
      <c r="X103" s="62">
        <f>IF(AJ112&lt;&gt;"",AJ112,"")</f>
        <v>3</v>
      </c>
      <c r="Y103" s="66">
        <f>IF(AH115&lt;&gt;"",AH115,"")</f>
        <v>0</v>
      </c>
      <c r="Z103" s="61" t="s">
        <v>73</v>
      </c>
      <c r="AA103" s="67">
        <f>IF(AJ115&lt;&gt;"",AJ115,"")</f>
        <v>3</v>
      </c>
      <c r="AB103" s="399">
        <f>IF(AND(P103="",V103="",Y103=""),"",SUM(P103,V103,Y103))</f>
        <v>0</v>
      </c>
      <c r="AC103" s="400" t="s">
        <v>73</v>
      </c>
      <c r="AD103" s="386">
        <f>IF(AND(R103="",X103="",AA103=""),"",SUM(R103,X103,AA103))</f>
        <v>9</v>
      </c>
      <c r="AE103" s="387">
        <f>IF(SUM(Q104,W104,Z104)&gt;0,SUM(Q104,W104,Z104),"")</f>
        <v>3</v>
      </c>
      <c r="AF103" s="388"/>
      <c r="AG103" s="389"/>
      <c r="AH103" s="390" t="str">
        <f>IF(AE103&lt;&gt;"",(RANK(AE103,AE101:AG108)&amp;"."),"")</f>
        <v>4.</v>
      </c>
      <c r="AI103" s="391"/>
      <c r="AJ103" s="392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</row>
    <row r="104" spans="1:50" ht="12" customHeight="1" x14ac:dyDescent="0.25">
      <c r="A104" s="357"/>
      <c r="B104" s="359"/>
      <c r="C104" s="363"/>
      <c r="D104" s="364"/>
      <c r="E104" s="364"/>
      <c r="F104" s="364"/>
      <c r="G104" s="364"/>
      <c r="H104" s="364"/>
      <c r="I104" s="364"/>
      <c r="J104" s="364"/>
      <c r="K104" s="364"/>
      <c r="L104" s="365"/>
      <c r="M104" s="368"/>
      <c r="N104" s="368"/>
      <c r="O104" s="369"/>
      <c r="P104" s="68"/>
      <c r="Q104" s="58">
        <f>IF((P103=3),2,IF(R103=3,1,""))</f>
        <v>1</v>
      </c>
      <c r="R104" s="59"/>
      <c r="S104" s="69"/>
      <c r="T104" s="55"/>
      <c r="U104" s="56"/>
      <c r="V104" s="57"/>
      <c r="W104" s="58">
        <f>IF((V103=3),2,IF(X103=3,1,""))</f>
        <v>1</v>
      </c>
      <c r="X104" s="59"/>
      <c r="Y104" s="57"/>
      <c r="Z104" s="58">
        <f>IF((Y103=3),2,IF(AA103=3,1,""))</f>
        <v>1</v>
      </c>
      <c r="AA104" s="60"/>
      <c r="AB104" s="371"/>
      <c r="AC104" s="373"/>
      <c r="AD104" s="375"/>
      <c r="AE104" s="379"/>
      <c r="AF104" s="380"/>
      <c r="AG104" s="381"/>
      <c r="AH104" s="393"/>
      <c r="AI104" s="394"/>
      <c r="AJ104" s="395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</row>
    <row r="105" spans="1:50" ht="12" customHeight="1" x14ac:dyDescent="0.25">
      <c r="A105" s="357">
        <v>23</v>
      </c>
      <c r="B105" s="359">
        <v>3</v>
      </c>
      <c r="C105" s="396" t="str">
        <f>IF((A105=""),"",VLOOKUP(A105,[1]Prijave!$C$6:$E$100,2))</f>
        <v>ZAJC TINE</v>
      </c>
      <c r="D105" s="397"/>
      <c r="E105" s="397"/>
      <c r="F105" s="397"/>
      <c r="G105" s="397"/>
      <c r="H105" s="397"/>
      <c r="I105" s="397"/>
      <c r="J105" s="397"/>
      <c r="K105" s="397"/>
      <c r="L105" s="398"/>
      <c r="M105" s="368" t="str">
        <f>IF((A105=""),"","("&amp;UPPER(VLOOKUP(A105,[1]Prijave!$C$6:$E$100,3))&amp;")")</f>
        <v>(VES)</v>
      </c>
      <c r="N105" s="368"/>
      <c r="O105" s="369"/>
      <c r="P105" s="61">
        <f>IF(AH116&lt;&gt;"",AH116,"")</f>
        <v>1</v>
      </c>
      <c r="Q105" s="61" t="s">
        <v>73</v>
      </c>
      <c r="R105" s="62">
        <f>IF(AJ116&lt;&gt;"",AJ116,"")</f>
        <v>3</v>
      </c>
      <c r="S105" s="66">
        <f>IF(AJ112&lt;&gt;"",AJ112,"")</f>
        <v>3</v>
      </c>
      <c r="T105" s="61" t="s">
        <v>73</v>
      </c>
      <c r="U105" s="62">
        <f>IF(AH112&lt;&gt;"",AH112,"")</f>
        <v>0</v>
      </c>
      <c r="V105" s="63"/>
      <c r="W105" s="64"/>
      <c r="X105" s="65"/>
      <c r="Y105" s="66">
        <f>IF(AJ113&lt;&gt;"",AJ113,"")</f>
        <v>3</v>
      </c>
      <c r="Z105" s="61" t="s">
        <v>73</v>
      </c>
      <c r="AA105" s="67">
        <f>IF(AH113&lt;&gt;"",AH113,"")</f>
        <v>0</v>
      </c>
      <c r="AB105" s="399">
        <f>IF(AND(P105="",S105="",Y105=""),"",SUM(P105,S105,Y105))</f>
        <v>7</v>
      </c>
      <c r="AC105" s="400" t="s">
        <v>73</v>
      </c>
      <c r="AD105" s="386">
        <f>IF(AND(R105="",U105="",AA105=""),"",SUM(R105,U105,AA105))</f>
        <v>3</v>
      </c>
      <c r="AE105" s="387">
        <f>IF(SUM(Q106,T106,Z106)&gt;0,SUM(Q106,T106,Z106),"")</f>
        <v>5</v>
      </c>
      <c r="AF105" s="388"/>
      <c r="AG105" s="389"/>
      <c r="AH105" s="390" t="str">
        <f>IF(AE105&lt;&gt;"",(RANK(AE105,AE101:AG108)&amp;"."),"")</f>
        <v>2.</v>
      </c>
      <c r="AI105" s="391"/>
      <c r="AJ105" s="392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</row>
    <row r="106" spans="1:50" ht="12" customHeight="1" x14ac:dyDescent="0.25">
      <c r="A106" s="357"/>
      <c r="B106" s="359"/>
      <c r="C106" s="363"/>
      <c r="D106" s="364"/>
      <c r="E106" s="364"/>
      <c r="F106" s="364"/>
      <c r="G106" s="364"/>
      <c r="H106" s="364"/>
      <c r="I106" s="364"/>
      <c r="J106" s="364"/>
      <c r="K106" s="364"/>
      <c r="L106" s="365"/>
      <c r="M106" s="368"/>
      <c r="N106" s="368"/>
      <c r="O106" s="369"/>
      <c r="P106" s="68"/>
      <c r="Q106" s="58">
        <f>IF((P105=3),2,IF(R105=3,1,""))</f>
        <v>1</v>
      </c>
      <c r="R106" s="59"/>
      <c r="S106" s="57"/>
      <c r="T106" s="58">
        <f>IF((S105=3),2,IF(U105=3,1,""))</f>
        <v>2</v>
      </c>
      <c r="U106" s="59"/>
      <c r="V106" s="69"/>
      <c r="W106" s="55"/>
      <c r="X106" s="56"/>
      <c r="Y106" s="57"/>
      <c r="Z106" s="58">
        <f>IF((Y105=3),2,IF(AA105=3,1,""))</f>
        <v>2</v>
      </c>
      <c r="AA106" s="60"/>
      <c r="AB106" s="371"/>
      <c r="AC106" s="373"/>
      <c r="AD106" s="375"/>
      <c r="AE106" s="379"/>
      <c r="AF106" s="380"/>
      <c r="AG106" s="381"/>
      <c r="AH106" s="393"/>
      <c r="AI106" s="394"/>
      <c r="AJ106" s="395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</row>
    <row r="107" spans="1:50" ht="12" customHeight="1" x14ac:dyDescent="0.25">
      <c r="A107" s="357">
        <v>24</v>
      </c>
      <c r="B107" s="359">
        <v>4</v>
      </c>
      <c r="C107" s="396" t="str">
        <f>IF((A107=""),"",VLOOKUP(A107,[1]Prijave!$C$6:$E$100,2))</f>
        <v>LUKAN ERIK</v>
      </c>
      <c r="D107" s="397"/>
      <c r="E107" s="397"/>
      <c r="F107" s="397"/>
      <c r="G107" s="397"/>
      <c r="H107" s="397"/>
      <c r="I107" s="397"/>
      <c r="J107" s="397"/>
      <c r="K107" s="397"/>
      <c r="L107" s="398"/>
      <c r="M107" s="368" t="str">
        <f>IF((A107=""),"","("&amp;UPPER(VLOOKUP(A107,[1]Prijave!$C$6:$E$100,3))&amp;")")</f>
        <v>(ILI)</v>
      </c>
      <c r="N107" s="368"/>
      <c r="O107" s="369"/>
      <c r="P107" s="61">
        <f>IF(AJ111&lt;&gt;"",AJ111,"")</f>
        <v>0</v>
      </c>
      <c r="Q107" s="61" t="s">
        <v>73</v>
      </c>
      <c r="R107" s="62">
        <f>IF(AH111&lt;&gt;"",AH111,"")</f>
        <v>3</v>
      </c>
      <c r="S107" s="66">
        <f>IF(AJ115&lt;&gt;"",AJ115,"")</f>
        <v>3</v>
      </c>
      <c r="T107" s="61" t="s">
        <v>73</v>
      </c>
      <c r="U107" s="62">
        <f>IF(AH115&lt;&gt;"",AH115,"")</f>
        <v>0</v>
      </c>
      <c r="V107" s="66">
        <f>IF(AH113&lt;&gt;"",AH113,"")</f>
        <v>0</v>
      </c>
      <c r="W107" s="61" t="s">
        <v>73</v>
      </c>
      <c r="X107" s="62">
        <f>IF(AJ113&lt;&gt;"",AJ113,"")</f>
        <v>3</v>
      </c>
      <c r="Y107" s="63"/>
      <c r="Z107" s="64"/>
      <c r="AA107" s="70"/>
      <c r="AB107" s="399">
        <f>IF(AND(P107="",S107="",V107=""),"",SUM(P107,S107,V107))</f>
        <v>3</v>
      </c>
      <c r="AC107" s="400" t="s">
        <v>73</v>
      </c>
      <c r="AD107" s="386">
        <f>IF(AND(R107="",U107="",X107=""),"",SUM(R107,U107,X107))</f>
        <v>6</v>
      </c>
      <c r="AE107" s="387">
        <f>IF(SUM(Q108,T108,W108)&gt;0,SUM(Q108,T108,W108),"")</f>
        <v>4</v>
      </c>
      <c r="AF107" s="388"/>
      <c r="AG107" s="389"/>
      <c r="AH107" s="384" t="str">
        <f>IF(AE107&lt;&gt;"",(RANK(AE107,AE101:AG108)&amp;"."),"")</f>
        <v>3.</v>
      </c>
      <c r="AI107" s="384"/>
      <c r="AJ107" s="385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</row>
    <row r="108" spans="1:50" ht="13.5" customHeight="1" thickBot="1" x14ac:dyDescent="0.3">
      <c r="A108" s="357"/>
      <c r="B108" s="438"/>
      <c r="C108" s="439"/>
      <c r="D108" s="440"/>
      <c r="E108" s="440"/>
      <c r="F108" s="440"/>
      <c r="G108" s="440"/>
      <c r="H108" s="440"/>
      <c r="I108" s="440"/>
      <c r="J108" s="440"/>
      <c r="K108" s="440"/>
      <c r="L108" s="441"/>
      <c r="M108" s="442"/>
      <c r="N108" s="442"/>
      <c r="O108" s="443"/>
      <c r="P108" s="71"/>
      <c r="Q108" s="72">
        <f>IF((P107=3),2,IF(R107=3,1,""))</f>
        <v>1</v>
      </c>
      <c r="R108" s="73"/>
      <c r="S108" s="74"/>
      <c r="T108" s="72">
        <f>IF((S107=3),2,IF(U107=3,1,""))</f>
        <v>2</v>
      </c>
      <c r="U108" s="73"/>
      <c r="V108" s="74"/>
      <c r="W108" s="72">
        <f>IF((V107=3),2,IF(X107=3,1,""))</f>
        <v>1</v>
      </c>
      <c r="X108" s="73"/>
      <c r="Y108" s="75"/>
      <c r="Z108" s="76"/>
      <c r="AA108" s="77"/>
      <c r="AB108" s="444"/>
      <c r="AC108" s="445"/>
      <c r="AD108" s="446"/>
      <c r="AE108" s="447"/>
      <c r="AF108" s="448"/>
      <c r="AG108" s="449"/>
      <c r="AH108" s="450"/>
      <c r="AI108" s="450"/>
      <c r="AJ108" s="451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</row>
    <row r="109" spans="1:50" ht="6" customHeight="1" x14ac:dyDescent="0.3">
      <c r="AH109" s="42" t="s">
        <v>79</v>
      </c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</row>
    <row r="110" spans="1:50" ht="12.75" customHeight="1" x14ac:dyDescent="0.3">
      <c r="B110" s="78"/>
      <c r="C110" s="79"/>
      <c r="D110" s="80"/>
      <c r="E110" s="80"/>
      <c r="F110" s="80"/>
      <c r="G110" s="80"/>
      <c r="H110" s="80"/>
      <c r="I110" s="80"/>
      <c r="J110" s="429"/>
      <c r="K110" s="429"/>
      <c r="L110" s="429"/>
      <c r="M110" s="429"/>
      <c r="N110" s="429"/>
      <c r="O110" s="429"/>
      <c r="P110" s="429"/>
      <c r="Q110" s="429"/>
      <c r="R110" s="429"/>
      <c r="S110" s="430">
        <v>1</v>
      </c>
      <c r="T110" s="430"/>
      <c r="U110" s="430"/>
      <c r="V110" s="430">
        <v>2</v>
      </c>
      <c r="W110" s="430"/>
      <c r="X110" s="430"/>
      <c r="Y110" s="430">
        <v>3</v>
      </c>
      <c r="Z110" s="430"/>
      <c r="AA110" s="430"/>
      <c r="AB110" s="430">
        <v>4</v>
      </c>
      <c r="AC110" s="430"/>
      <c r="AD110" s="430"/>
      <c r="AE110" s="430">
        <v>5</v>
      </c>
      <c r="AF110" s="430"/>
      <c r="AG110" s="431"/>
      <c r="AH110" s="432" t="s">
        <v>80</v>
      </c>
      <c r="AI110" s="429"/>
      <c r="AJ110" s="429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</row>
    <row r="111" spans="1:50" ht="19" customHeight="1" x14ac:dyDescent="0.25">
      <c r="B111" s="435" t="s">
        <v>81</v>
      </c>
      <c r="C111" s="435"/>
      <c r="D111" s="82"/>
      <c r="E111" s="83" t="s">
        <v>82</v>
      </c>
      <c r="F111" s="433" t="str">
        <f>C101</f>
        <v>ŽIVEC ARNE</v>
      </c>
      <c r="G111" s="433"/>
      <c r="H111" s="433"/>
      <c r="I111" s="433"/>
      <c r="J111" s="433"/>
      <c r="K111" s="433"/>
      <c r="L111" s="84" t="s">
        <v>83</v>
      </c>
      <c r="M111" s="433" t="str">
        <f>C107</f>
        <v>LUKAN ERIK</v>
      </c>
      <c r="N111" s="433"/>
      <c r="O111" s="433"/>
      <c r="P111" s="433"/>
      <c r="Q111" s="433"/>
      <c r="R111" s="434"/>
      <c r="S111" s="85">
        <v>11</v>
      </c>
      <c r="T111" s="86" t="s">
        <v>83</v>
      </c>
      <c r="U111" s="87">
        <v>3</v>
      </c>
      <c r="V111" s="85">
        <v>11</v>
      </c>
      <c r="W111" s="86" t="s">
        <v>83</v>
      </c>
      <c r="X111" s="87">
        <v>3</v>
      </c>
      <c r="Y111" s="85">
        <v>11</v>
      </c>
      <c r="Z111" s="86" t="s">
        <v>83</v>
      </c>
      <c r="AA111" s="87">
        <v>1</v>
      </c>
      <c r="AB111" s="85"/>
      <c r="AC111" s="86" t="s">
        <v>83</v>
      </c>
      <c r="AD111" s="87"/>
      <c r="AE111" s="85"/>
      <c r="AF111" s="86" t="s">
        <v>83</v>
      </c>
      <c r="AG111" s="87"/>
      <c r="AH111" s="88">
        <f t="shared" ref="AH111:AH116" si="65">IF(AND(AV111=0,AW111=0),"",AV111)</f>
        <v>3</v>
      </c>
      <c r="AI111" s="89" t="s">
        <v>73</v>
      </c>
      <c r="AJ111" s="90">
        <f t="shared" ref="AJ111:AJ116" si="66">IF(AND(AV111=0,AW111=0),"",AW111)</f>
        <v>0</v>
      </c>
      <c r="AL111" s="91">
        <f t="shared" ref="AL111:AL116" si="67">IF(S111&gt;U111,1,0)</f>
        <v>1</v>
      </c>
      <c r="AM111" s="91">
        <f t="shared" ref="AM111:AM116" si="68">IF(U111&gt;S111,1,0)</f>
        <v>0</v>
      </c>
      <c r="AN111" s="91">
        <f t="shared" ref="AN111:AN116" si="69">IF(V111&gt;X111,1,0)</f>
        <v>1</v>
      </c>
      <c r="AO111" s="91">
        <f t="shared" ref="AO111:AO116" si="70">IF(X111&gt;V111,1,0)</f>
        <v>0</v>
      </c>
      <c r="AP111" s="91">
        <f t="shared" ref="AP111:AP116" si="71">IF(Y111&gt;AA111,1,0)</f>
        <v>1</v>
      </c>
      <c r="AQ111" s="91">
        <f t="shared" ref="AQ111:AQ116" si="72">IF(AA111&gt;Y111,1,0)</f>
        <v>0</v>
      </c>
      <c r="AR111" s="91">
        <f t="shared" ref="AR111:AR116" si="73">IF(AB111&gt;AD111,1,0)</f>
        <v>0</v>
      </c>
      <c r="AS111" s="91">
        <f t="shared" ref="AS111:AS116" si="74">IF(AD111&gt;AB111,1,0)</f>
        <v>0</v>
      </c>
      <c r="AT111" s="91">
        <f t="shared" ref="AT111:AT116" si="75">IF(AE111&gt;AG111,1,0)</f>
        <v>0</v>
      </c>
      <c r="AU111" s="91">
        <f t="shared" ref="AU111:AU116" si="76">IF(AG111&gt;AE111,1,0)</f>
        <v>0</v>
      </c>
      <c r="AV111" s="91">
        <f t="shared" ref="AV111:AW116" si="77">AL111+AN111+AP111+AR111+AT111</f>
        <v>3</v>
      </c>
      <c r="AW111" s="91">
        <f t="shared" si="77"/>
        <v>0</v>
      </c>
      <c r="AX111" s="47"/>
    </row>
    <row r="112" spans="1:50" ht="19" customHeight="1" x14ac:dyDescent="0.25">
      <c r="B112" s="92"/>
      <c r="C112" s="93"/>
      <c r="E112" s="83" t="s">
        <v>84</v>
      </c>
      <c r="F112" s="433" t="str">
        <f>C103</f>
        <v>BAHOR MIHA</v>
      </c>
      <c r="G112" s="433"/>
      <c r="H112" s="433"/>
      <c r="I112" s="433"/>
      <c r="J112" s="433"/>
      <c r="K112" s="433"/>
      <c r="L112" s="84" t="s">
        <v>83</v>
      </c>
      <c r="M112" s="433" t="str">
        <f>C105</f>
        <v>ZAJC TINE</v>
      </c>
      <c r="N112" s="433"/>
      <c r="O112" s="433"/>
      <c r="P112" s="433"/>
      <c r="Q112" s="433"/>
      <c r="R112" s="434"/>
      <c r="S112" s="85">
        <v>2</v>
      </c>
      <c r="T112" s="86" t="s">
        <v>83</v>
      </c>
      <c r="U112" s="87">
        <v>11</v>
      </c>
      <c r="V112" s="85">
        <v>2</v>
      </c>
      <c r="W112" s="86" t="s">
        <v>83</v>
      </c>
      <c r="X112" s="87">
        <v>11</v>
      </c>
      <c r="Y112" s="85">
        <v>3</v>
      </c>
      <c r="Z112" s="86" t="s">
        <v>83</v>
      </c>
      <c r="AA112" s="87">
        <v>11</v>
      </c>
      <c r="AB112" s="85"/>
      <c r="AC112" s="86" t="s">
        <v>83</v>
      </c>
      <c r="AD112" s="87"/>
      <c r="AE112" s="85"/>
      <c r="AF112" s="86" t="s">
        <v>83</v>
      </c>
      <c r="AG112" s="87"/>
      <c r="AH112" s="88">
        <f t="shared" si="65"/>
        <v>0</v>
      </c>
      <c r="AI112" s="89" t="s">
        <v>73</v>
      </c>
      <c r="AJ112" s="90">
        <f t="shared" si="66"/>
        <v>3</v>
      </c>
      <c r="AL112" s="91">
        <f t="shared" si="67"/>
        <v>0</v>
      </c>
      <c r="AM112" s="91">
        <f t="shared" si="68"/>
        <v>1</v>
      </c>
      <c r="AN112" s="91">
        <f t="shared" si="69"/>
        <v>0</v>
      </c>
      <c r="AO112" s="91">
        <f t="shared" si="70"/>
        <v>1</v>
      </c>
      <c r="AP112" s="91">
        <f t="shared" si="71"/>
        <v>0</v>
      </c>
      <c r="AQ112" s="91">
        <f t="shared" si="72"/>
        <v>1</v>
      </c>
      <c r="AR112" s="91">
        <f t="shared" si="73"/>
        <v>0</v>
      </c>
      <c r="AS112" s="91">
        <f t="shared" si="74"/>
        <v>0</v>
      </c>
      <c r="AT112" s="91">
        <f t="shared" si="75"/>
        <v>0</v>
      </c>
      <c r="AU112" s="91">
        <f t="shared" si="76"/>
        <v>0</v>
      </c>
      <c r="AV112" s="91">
        <f t="shared" si="77"/>
        <v>0</v>
      </c>
      <c r="AW112" s="91">
        <f t="shared" si="77"/>
        <v>3</v>
      </c>
      <c r="AX112" s="47"/>
    </row>
    <row r="113" spans="1:50" ht="19" customHeight="1" x14ac:dyDescent="0.25">
      <c r="B113" s="435" t="s">
        <v>85</v>
      </c>
      <c r="C113" s="435"/>
      <c r="D113" s="82"/>
      <c r="E113" s="83" t="s">
        <v>86</v>
      </c>
      <c r="F113" s="433" t="str">
        <f>C107</f>
        <v>LUKAN ERIK</v>
      </c>
      <c r="G113" s="433"/>
      <c r="H113" s="433"/>
      <c r="I113" s="433"/>
      <c r="J113" s="433"/>
      <c r="K113" s="433"/>
      <c r="L113" s="84" t="s">
        <v>83</v>
      </c>
      <c r="M113" s="433" t="str">
        <f>C105</f>
        <v>ZAJC TINE</v>
      </c>
      <c r="N113" s="433"/>
      <c r="O113" s="433"/>
      <c r="P113" s="433"/>
      <c r="Q113" s="433"/>
      <c r="R113" s="434"/>
      <c r="S113" s="85">
        <v>7</v>
      </c>
      <c r="T113" s="86" t="s">
        <v>83</v>
      </c>
      <c r="U113" s="87">
        <v>11</v>
      </c>
      <c r="V113" s="85">
        <v>8</v>
      </c>
      <c r="W113" s="86" t="s">
        <v>83</v>
      </c>
      <c r="X113" s="87">
        <v>11</v>
      </c>
      <c r="Y113" s="85">
        <v>4</v>
      </c>
      <c r="Z113" s="86" t="s">
        <v>83</v>
      </c>
      <c r="AA113" s="87">
        <v>11</v>
      </c>
      <c r="AB113" s="85"/>
      <c r="AC113" s="86" t="s">
        <v>83</v>
      </c>
      <c r="AD113" s="87"/>
      <c r="AE113" s="85"/>
      <c r="AF113" s="86" t="s">
        <v>83</v>
      </c>
      <c r="AG113" s="87"/>
      <c r="AH113" s="88">
        <f t="shared" si="65"/>
        <v>0</v>
      </c>
      <c r="AI113" s="89" t="s">
        <v>73</v>
      </c>
      <c r="AJ113" s="90">
        <f t="shared" si="66"/>
        <v>3</v>
      </c>
      <c r="AL113" s="91">
        <f t="shared" si="67"/>
        <v>0</v>
      </c>
      <c r="AM113" s="91">
        <f t="shared" si="68"/>
        <v>1</v>
      </c>
      <c r="AN113" s="91">
        <f t="shared" si="69"/>
        <v>0</v>
      </c>
      <c r="AO113" s="91">
        <f t="shared" si="70"/>
        <v>1</v>
      </c>
      <c r="AP113" s="91">
        <f t="shared" si="71"/>
        <v>0</v>
      </c>
      <c r="AQ113" s="91">
        <f t="shared" si="72"/>
        <v>1</v>
      </c>
      <c r="AR113" s="91">
        <f t="shared" si="73"/>
        <v>0</v>
      </c>
      <c r="AS113" s="91">
        <f t="shared" si="74"/>
        <v>0</v>
      </c>
      <c r="AT113" s="91">
        <f t="shared" si="75"/>
        <v>0</v>
      </c>
      <c r="AU113" s="91">
        <f t="shared" si="76"/>
        <v>0</v>
      </c>
      <c r="AV113" s="91">
        <f t="shared" si="77"/>
        <v>0</v>
      </c>
      <c r="AW113" s="91">
        <f t="shared" si="77"/>
        <v>3</v>
      </c>
      <c r="AX113" s="47"/>
    </row>
    <row r="114" spans="1:50" ht="19" customHeight="1" x14ac:dyDescent="0.25">
      <c r="B114" s="94"/>
      <c r="C114" s="95"/>
      <c r="D114" s="82"/>
      <c r="E114" s="83" t="s">
        <v>87</v>
      </c>
      <c r="F114" s="433" t="str">
        <f>C101</f>
        <v>ŽIVEC ARNE</v>
      </c>
      <c r="G114" s="433"/>
      <c r="H114" s="433"/>
      <c r="I114" s="433"/>
      <c r="J114" s="433"/>
      <c r="K114" s="433"/>
      <c r="L114" s="84" t="s">
        <v>83</v>
      </c>
      <c r="M114" s="433" t="str">
        <f>C103</f>
        <v>BAHOR MIHA</v>
      </c>
      <c r="N114" s="433"/>
      <c r="O114" s="433"/>
      <c r="P114" s="433"/>
      <c r="Q114" s="433"/>
      <c r="R114" s="434"/>
      <c r="S114" s="85">
        <v>11</v>
      </c>
      <c r="T114" s="86" t="s">
        <v>83</v>
      </c>
      <c r="U114" s="87">
        <v>3</v>
      </c>
      <c r="V114" s="85">
        <v>11</v>
      </c>
      <c r="W114" s="86" t="s">
        <v>83</v>
      </c>
      <c r="X114" s="87">
        <v>3</v>
      </c>
      <c r="Y114" s="85">
        <v>11</v>
      </c>
      <c r="Z114" s="86" t="s">
        <v>83</v>
      </c>
      <c r="AA114" s="87">
        <v>3</v>
      </c>
      <c r="AB114" s="85"/>
      <c r="AC114" s="86" t="s">
        <v>83</v>
      </c>
      <c r="AD114" s="87"/>
      <c r="AE114" s="85"/>
      <c r="AF114" s="86" t="s">
        <v>83</v>
      </c>
      <c r="AG114" s="87"/>
      <c r="AH114" s="88">
        <f t="shared" si="65"/>
        <v>3</v>
      </c>
      <c r="AI114" s="96" t="s">
        <v>73</v>
      </c>
      <c r="AJ114" s="90">
        <f t="shared" si="66"/>
        <v>0</v>
      </c>
      <c r="AL114" s="91">
        <f t="shared" si="67"/>
        <v>1</v>
      </c>
      <c r="AM114" s="91">
        <f t="shared" si="68"/>
        <v>0</v>
      </c>
      <c r="AN114" s="91">
        <f t="shared" si="69"/>
        <v>1</v>
      </c>
      <c r="AO114" s="91">
        <f t="shared" si="70"/>
        <v>0</v>
      </c>
      <c r="AP114" s="91">
        <f t="shared" si="71"/>
        <v>1</v>
      </c>
      <c r="AQ114" s="91">
        <f t="shared" si="72"/>
        <v>0</v>
      </c>
      <c r="AR114" s="91">
        <f t="shared" si="73"/>
        <v>0</v>
      </c>
      <c r="AS114" s="91">
        <f t="shared" si="74"/>
        <v>0</v>
      </c>
      <c r="AT114" s="91">
        <f t="shared" si="75"/>
        <v>0</v>
      </c>
      <c r="AU114" s="91">
        <f t="shared" si="76"/>
        <v>0</v>
      </c>
      <c r="AV114" s="91">
        <f t="shared" si="77"/>
        <v>3</v>
      </c>
      <c r="AW114" s="91">
        <f t="shared" si="77"/>
        <v>0</v>
      </c>
      <c r="AX114" s="47"/>
    </row>
    <row r="115" spans="1:50" ht="19" customHeight="1" x14ac:dyDescent="0.25">
      <c r="B115" s="435" t="s">
        <v>88</v>
      </c>
      <c r="C115" s="435"/>
      <c r="D115" s="82"/>
      <c r="E115" s="83" t="s">
        <v>89</v>
      </c>
      <c r="F115" s="433" t="str">
        <f>C103</f>
        <v>BAHOR MIHA</v>
      </c>
      <c r="G115" s="433"/>
      <c r="H115" s="433"/>
      <c r="I115" s="433"/>
      <c r="J115" s="433"/>
      <c r="K115" s="433"/>
      <c r="L115" s="84" t="s">
        <v>83</v>
      </c>
      <c r="M115" s="433" t="str">
        <f>C107</f>
        <v>LUKAN ERIK</v>
      </c>
      <c r="N115" s="433"/>
      <c r="O115" s="433"/>
      <c r="P115" s="433"/>
      <c r="Q115" s="433"/>
      <c r="R115" s="434"/>
      <c r="S115" s="85">
        <v>1</v>
      </c>
      <c r="T115" s="86" t="s">
        <v>83</v>
      </c>
      <c r="U115" s="87">
        <v>11</v>
      </c>
      <c r="V115" s="85">
        <v>5</v>
      </c>
      <c r="W115" s="86" t="s">
        <v>83</v>
      </c>
      <c r="X115" s="87">
        <v>11</v>
      </c>
      <c r="Y115" s="85">
        <v>3</v>
      </c>
      <c r="Z115" s="86" t="s">
        <v>83</v>
      </c>
      <c r="AA115" s="87">
        <v>11</v>
      </c>
      <c r="AB115" s="85"/>
      <c r="AC115" s="86" t="s">
        <v>83</v>
      </c>
      <c r="AD115" s="87"/>
      <c r="AE115" s="85"/>
      <c r="AF115" s="86" t="s">
        <v>83</v>
      </c>
      <c r="AG115" s="87"/>
      <c r="AH115" s="88">
        <f t="shared" si="65"/>
        <v>0</v>
      </c>
      <c r="AI115" s="89" t="s">
        <v>73</v>
      </c>
      <c r="AJ115" s="90">
        <f t="shared" si="66"/>
        <v>3</v>
      </c>
      <c r="AL115" s="91">
        <f t="shared" si="67"/>
        <v>0</v>
      </c>
      <c r="AM115" s="91">
        <f t="shared" si="68"/>
        <v>1</v>
      </c>
      <c r="AN115" s="91">
        <f t="shared" si="69"/>
        <v>0</v>
      </c>
      <c r="AO115" s="91">
        <f t="shared" si="70"/>
        <v>1</v>
      </c>
      <c r="AP115" s="91">
        <f t="shared" si="71"/>
        <v>0</v>
      </c>
      <c r="AQ115" s="91">
        <f t="shared" si="72"/>
        <v>1</v>
      </c>
      <c r="AR115" s="91">
        <f t="shared" si="73"/>
        <v>0</v>
      </c>
      <c r="AS115" s="91">
        <f t="shared" si="74"/>
        <v>0</v>
      </c>
      <c r="AT115" s="91">
        <f t="shared" si="75"/>
        <v>0</v>
      </c>
      <c r="AU115" s="91">
        <f t="shared" si="76"/>
        <v>0</v>
      </c>
      <c r="AV115" s="91">
        <f t="shared" si="77"/>
        <v>0</v>
      </c>
      <c r="AW115" s="91">
        <f t="shared" si="77"/>
        <v>3</v>
      </c>
      <c r="AX115" s="47"/>
    </row>
    <row r="116" spans="1:50" ht="19" customHeight="1" x14ac:dyDescent="0.25">
      <c r="B116" s="94"/>
      <c r="C116" s="95"/>
      <c r="D116" s="82"/>
      <c r="E116" s="97" t="s">
        <v>90</v>
      </c>
      <c r="F116" s="436" t="str">
        <f>C105</f>
        <v>ZAJC TINE</v>
      </c>
      <c r="G116" s="436"/>
      <c r="H116" s="436"/>
      <c r="I116" s="436"/>
      <c r="J116" s="436"/>
      <c r="K116" s="436"/>
      <c r="L116" s="98" t="s">
        <v>83</v>
      </c>
      <c r="M116" s="436" t="str">
        <f>C101</f>
        <v>ŽIVEC ARNE</v>
      </c>
      <c r="N116" s="436"/>
      <c r="O116" s="436"/>
      <c r="P116" s="436"/>
      <c r="Q116" s="436"/>
      <c r="R116" s="437"/>
      <c r="S116" s="99">
        <v>4</v>
      </c>
      <c r="T116" s="100" t="s">
        <v>83</v>
      </c>
      <c r="U116" s="101">
        <v>11</v>
      </c>
      <c r="V116" s="99">
        <v>15</v>
      </c>
      <c r="W116" s="100" t="s">
        <v>83</v>
      </c>
      <c r="X116" s="101">
        <v>13</v>
      </c>
      <c r="Y116" s="99">
        <v>4</v>
      </c>
      <c r="Z116" s="100" t="s">
        <v>83</v>
      </c>
      <c r="AA116" s="101">
        <v>11</v>
      </c>
      <c r="AB116" s="99">
        <v>9</v>
      </c>
      <c r="AC116" s="100" t="s">
        <v>83</v>
      </c>
      <c r="AD116" s="101">
        <v>11</v>
      </c>
      <c r="AE116" s="99"/>
      <c r="AF116" s="100" t="s">
        <v>83</v>
      </c>
      <c r="AG116" s="101"/>
      <c r="AH116" s="102">
        <f t="shared" si="65"/>
        <v>1</v>
      </c>
      <c r="AI116" s="103" t="s">
        <v>73</v>
      </c>
      <c r="AJ116" s="51">
        <f t="shared" si="66"/>
        <v>3</v>
      </c>
      <c r="AL116" s="91">
        <f t="shared" si="67"/>
        <v>0</v>
      </c>
      <c r="AM116" s="91">
        <f t="shared" si="68"/>
        <v>1</v>
      </c>
      <c r="AN116" s="91">
        <f t="shared" si="69"/>
        <v>1</v>
      </c>
      <c r="AO116" s="91">
        <f t="shared" si="70"/>
        <v>0</v>
      </c>
      <c r="AP116" s="91">
        <f t="shared" si="71"/>
        <v>0</v>
      </c>
      <c r="AQ116" s="91">
        <f t="shared" si="72"/>
        <v>1</v>
      </c>
      <c r="AR116" s="91">
        <f t="shared" si="73"/>
        <v>0</v>
      </c>
      <c r="AS116" s="91">
        <f t="shared" si="74"/>
        <v>1</v>
      </c>
      <c r="AT116" s="91">
        <f t="shared" si="75"/>
        <v>0</v>
      </c>
      <c r="AU116" s="91">
        <f t="shared" si="76"/>
        <v>0</v>
      </c>
      <c r="AV116" s="91">
        <f t="shared" si="77"/>
        <v>1</v>
      </c>
      <c r="AW116" s="91">
        <f t="shared" si="77"/>
        <v>3</v>
      </c>
      <c r="AX116" s="47"/>
    </row>
    <row r="117" spans="1:50" ht="9" customHeight="1" thickBot="1" x14ac:dyDescent="0.35">
      <c r="B117" s="104"/>
      <c r="C117" s="105"/>
      <c r="D117" s="82"/>
      <c r="E117" s="82"/>
      <c r="F117" s="106"/>
      <c r="G117" s="46"/>
      <c r="H117" s="46"/>
      <c r="I117" s="46"/>
      <c r="K117" s="46"/>
      <c r="L117" s="46"/>
      <c r="O117" s="107"/>
      <c r="P117" s="107"/>
      <c r="Q117" s="107"/>
      <c r="S117" s="108"/>
      <c r="T117" s="8"/>
      <c r="U117" s="109"/>
      <c r="V117" s="108"/>
      <c r="W117" s="8"/>
      <c r="X117" s="109"/>
      <c r="Y117" s="108"/>
      <c r="Z117" s="8"/>
      <c r="AA117" s="109"/>
      <c r="AB117" s="108"/>
      <c r="AC117" s="8"/>
      <c r="AD117" s="109"/>
      <c r="AE117" s="108"/>
      <c r="AF117" s="8"/>
      <c r="AG117" s="109"/>
      <c r="AH117" s="110"/>
      <c r="AI117" s="8"/>
      <c r="AJ117" s="111"/>
      <c r="AK117" s="46"/>
    </row>
    <row r="118" spans="1:50" ht="12.75" customHeight="1" x14ac:dyDescent="0.25">
      <c r="B118" s="329">
        <f>B99+1</f>
        <v>7</v>
      </c>
      <c r="C118" s="331" t="s">
        <v>75</v>
      </c>
      <c r="D118" s="332"/>
      <c r="E118" s="332"/>
      <c r="F118" s="332"/>
      <c r="G118" s="332"/>
      <c r="H118" s="332"/>
      <c r="I118" s="332"/>
      <c r="J118" s="332"/>
      <c r="K118" s="332"/>
      <c r="L118" s="332"/>
      <c r="M118" s="332"/>
      <c r="N118" s="332"/>
      <c r="O118" s="333"/>
      <c r="P118" s="337">
        <v>1</v>
      </c>
      <c r="Q118" s="338"/>
      <c r="R118" s="339"/>
      <c r="S118" s="343">
        <v>2</v>
      </c>
      <c r="T118" s="338"/>
      <c r="U118" s="339"/>
      <c r="V118" s="343">
        <v>3</v>
      </c>
      <c r="W118" s="338"/>
      <c r="X118" s="339"/>
      <c r="Y118" s="343">
        <v>4</v>
      </c>
      <c r="Z118" s="338"/>
      <c r="AA118" s="345"/>
      <c r="AB118" s="347" t="s">
        <v>76</v>
      </c>
      <c r="AC118" s="348"/>
      <c r="AD118" s="349"/>
      <c r="AE118" s="353" t="s">
        <v>77</v>
      </c>
      <c r="AF118" s="348"/>
      <c r="AG118" s="349"/>
      <c r="AH118" s="353" t="s">
        <v>78</v>
      </c>
      <c r="AI118" s="348"/>
      <c r="AJ118" s="355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</row>
    <row r="119" spans="1:50" ht="13.5" customHeight="1" thickBot="1" x14ac:dyDescent="0.3">
      <c r="B119" s="330"/>
      <c r="C119" s="334"/>
      <c r="D119" s="335"/>
      <c r="E119" s="335"/>
      <c r="F119" s="335"/>
      <c r="G119" s="335"/>
      <c r="H119" s="335"/>
      <c r="I119" s="335"/>
      <c r="J119" s="335"/>
      <c r="K119" s="335"/>
      <c r="L119" s="335"/>
      <c r="M119" s="335"/>
      <c r="N119" s="335"/>
      <c r="O119" s="336"/>
      <c r="P119" s="340"/>
      <c r="Q119" s="341"/>
      <c r="R119" s="342"/>
      <c r="S119" s="344"/>
      <c r="T119" s="341"/>
      <c r="U119" s="342"/>
      <c r="V119" s="344"/>
      <c r="W119" s="341"/>
      <c r="X119" s="342"/>
      <c r="Y119" s="344"/>
      <c r="Z119" s="341"/>
      <c r="AA119" s="346"/>
      <c r="AB119" s="350"/>
      <c r="AC119" s="351"/>
      <c r="AD119" s="352"/>
      <c r="AE119" s="354"/>
      <c r="AF119" s="351"/>
      <c r="AG119" s="352"/>
      <c r="AH119" s="354"/>
      <c r="AI119" s="351"/>
      <c r="AJ119" s="356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</row>
    <row r="120" spans="1:50" ht="12" customHeight="1" x14ac:dyDescent="0.25">
      <c r="A120" s="357">
        <v>25</v>
      </c>
      <c r="B120" s="358">
        <v>1</v>
      </c>
      <c r="C120" s="360" t="str">
        <f>IF((A120=""),"",VLOOKUP(A120,[1]Prijave!$C$6:$E$100,2))</f>
        <v>KOŽELJ NEJC</v>
      </c>
      <c r="D120" s="361"/>
      <c r="E120" s="361"/>
      <c r="F120" s="361"/>
      <c r="G120" s="361"/>
      <c r="H120" s="361"/>
      <c r="I120" s="361"/>
      <c r="J120" s="361"/>
      <c r="K120" s="361"/>
      <c r="L120" s="362"/>
      <c r="M120" s="366" t="str">
        <f>IF((A120=""),"","("&amp;UPPER(VLOOKUP(A120,[1]Prijave!$C$6:$E$100,3))&amp;")")</f>
        <v>(ŠENTJERNEJ)</v>
      </c>
      <c r="N120" s="366"/>
      <c r="O120" s="367"/>
      <c r="P120" s="48"/>
      <c r="Q120" s="48"/>
      <c r="R120" s="49"/>
      <c r="S120" s="50">
        <f>IF(AH133&lt;&gt;"",AH133,"")</f>
        <v>3</v>
      </c>
      <c r="T120" s="51" t="s">
        <v>73</v>
      </c>
      <c r="U120" s="52">
        <f>IF(AJ133&lt;&gt;"",AJ133,"")</f>
        <v>0</v>
      </c>
      <c r="V120" s="50">
        <f>IF(AJ135&lt;&gt;"",AJ135,"")</f>
        <v>3</v>
      </c>
      <c r="W120" s="51" t="s">
        <v>73</v>
      </c>
      <c r="X120" s="52">
        <f>IF(AH135&lt;&gt;"",AH135,"")</f>
        <v>1</v>
      </c>
      <c r="Y120" s="50">
        <f>IF(AH130&lt;&gt;"",AH130,"")</f>
        <v>3</v>
      </c>
      <c r="Z120" s="53" t="s">
        <v>73</v>
      </c>
      <c r="AA120" s="54">
        <f>IF(AJ130&lt;&gt;"",AJ130,"")</f>
        <v>0</v>
      </c>
      <c r="AB120" s="370">
        <f>IF(AND(S120="",V120="",Y120=""),"",SUM(S120,V120,Y120))</f>
        <v>9</v>
      </c>
      <c r="AC120" s="372" t="s">
        <v>73</v>
      </c>
      <c r="AD120" s="374">
        <f>IF(AND(U120="",X120="",AA120=""),"",SUM(U120,X120,AA120))</f>
        <v>1</v>
      </c>
      <c r="AE120" s="376">
        <f>IF(SUM(T121,W121,Z121)&gt;0,SUM(T121,W121,Z121),"")</f>
        <v>6</v>
      </c>
      <c r="AF120" s="377"/>
      <c r="AG120" s="378"/>
      <c r="AH120" s="382" t="str">
        <f>IF(AE120&lt;&gt;"",(RANK(AE120,AE120:AG127)&amp;"."),"")</f>
        <v>1.</v>
      </c>
      <c r="AI120" s="382"/>
      <c r="AJ120" s="383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</row>
    <row r="121" spans="1:50" ht="12" customHeight="1" x14ac:dyDescent="0.25">
      <c r="A121" s="357"/>
      <c r="B121" s="359"/>
      <c r="C121" s="363"/>
      <c r="D121" s="364"/>
      <c r="E121" s="364"/>
      <c r="F121" s="364"/>
      <c r="G121" s="364"/>
      <c r="H121" s="364"/>
      <c r="I121" s="364"/>
      <c r="J121" s="364"/>
      <c r="K121" s="364"/>
      <c r="L121" s="365"/>
      <c r="M121" s="368"/>
      <c r="N121" s="368"/>
      <c r="O121" s="369"/>
      <c r="P121" s="55"/>
      <c r="Q121" s="55"/>
      <c r="R121" s="56"/>
      <c r="S121" s="57"/>
      <c r="T121" s="58">
        <f>IF((S120=3),2,IF(U120=3,1,""))</f>
        <v>2</v>
      </c>
      <c r="U121" s="59"/>
      <c r="V121" s="57"/>
      <c r="W121" s="58">
        <f>IF((V120=3),2,IF(X120=3,1,""))</f>
        <v>2</v>
      </c>
      <c r="X121" s="59"/>
      <c r="Y121" s="57"/>
      <c r="Z121" s="58">
        <f>IF((Y120=3),2,IF(AA120=3,1,""))</f>
        <v>2</v>
      </c>
      <c r="AA121" s="60"/>
      <c r="AB121" s="371"/>
      <c r="AC121" s="373"/>
      <c r="AD121" s="375"/>
      <c r="AE121" s="379"/>
      <c r="AF121" s="380"/>
      <c r="AG121" s="381"/>
      <c r="AH121" s="384"/>
      <c r="AI121" s="384"/>
      <c r="AJ121" s="385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</row>
    <row r="122" spans="1:50" ht="12" customHeight="1" x14ac:dyDescent="0.25">
      <c r="A122" s="357">
        <v>26</v>
      </c>
      <c r="B122" s="359">
        <v>2</v>
      </c>
      <c r="C122" s="396" t="str">
        <f>IF((A122=""),"",VLOOKUP(A122,[1]Prijave!$C$6:$E$100,2))</f>
        <v>NOVAK ALJAŽ</v>
      </c>
      <c r="D122" s="397"/>
      <c r="E122" s="397"/>
      <c r="F122" s="397"/>
      <c r="G122" s="397"/>
      <c r="H122" s="397"/>
      <c r="I122" s="397"/>
      <c r="J122" s="397"/>
      <c r="K122" s="397"/>
      <c r="L122" s="398"/>
      <c r="M122" s="368" t="str">
        <f>IF((A122=""),"","("&amp;UPPER(VLOOKUP(A122,[1]Prijave!$C$6:$E$100,3))&amp;")")</f>
        <v>(KRKA)</v>
      </c>
      <c r="N122" s="368"/>
      <c r="O122" s="369"/>
      <c r="P122" s="61">
        <f>IF(AJ133&lt;&gt;"",AJ133,"")</f>
        <v>0</v>
      </c>
      <c r="Q122" s="61" t="s">
        <v>73</v>
      </c>
      <c r="R122" s="62">
        <f>IF(AH133&lt;&gt;"",AH133,"")</f>
        <v>3</v>
      </c>
      <c r="S122" s="63"/>
      <c r="T122" s="64"/>
      <c r="U122" s="65"/>
      <c r="V122" s="66">
        <f>IF(AH131&lt;&gt;"",AH131,"")</f>
        <v>0</v>
      </c>
      <c r="W122" s="61" t="s">
        <v>73</v>
      </c>
      <c r="X122" s="62">
        <f>IF(AJ131&lt;&gt;"",AJ131,"")</f>
        <v>3</v>
      </c>
      <c r="Y122" s="66">
        <f>IF(AH134&lt;&gt;"",AH134,"")</f>
        <v>3</v>
      </c>
      <c r="Z122" s="61" t="s">
        <v>73</v>
      </c>
      <c r="AA122" s="67">
        <f>IF(AJ134&lt;&gt;"",AJ134,"")</f>
        <v>0</v>
      </c>
      <c r="AB122" s="399">
        <f>IF(AND(P122="",V122="",Y122=""),"",SUM(P122,V122,Y122))</f>
        <v>3</v>
      </c>
      <c r="AC122" s="400" t="s">
        <v>73</v>
      </c>
      <c r="AD122" s="386">
        <f>IF(AND(R122="",X122="",AA122=""),"",SUM(R122,X122,AA122))</f>
        <v>6</v>
      </c>
      <c r="AE122" s="387">
        <f>IF(SUM(Q123,W123,Z123)&gt;0,SUM(Q123,W123,Z123),"")</f>
        <v>4</v>
      </c>
      <c r="AF122" s="388"/>
      <c r="AG122" s="389"/>
      <c r="AH122" s="390" t="str">
        <f>IF(AE122&lt;&gt;"",(RANK(AE122,AE120:AG127)&amp;"."),"")</f>
        <v>3.</v>
      </c>
      <c r="AI122" s="391"/>
      <c r="AJ122" s="392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</row>
    <row r="123" spans="1:50" ht="12" customHeight="1" x14ac:dyDescent="0.25">
      <c r="A123" s="357"/>
      <c r="B123" s="359"/>
      <c r="C123" s="363"/>
      <c r="D123" s="364"/>
      <c r="E123" s="364"/>
      <c r="F123" s="364"/>
      <c r="G123" s="364"/>
      <c r="H123" s="364"/>
      <c r="I123" s="364"/>
      <c r="J123" s="364"/>
      <c r="K123" s="364"/>
      <c r="L123" s="365"/>
      <c r="M123" s="368"/>
      <c r="N123" s="368"/>
      <c r="O123" s="369"/>
      <c r="P123" s="68"/>
      <c r="Q123" s="58">
        <f>IF((P122=3),2,IF(R122=3,1,""))</f>
        <v>1</v>
      </c>
      <c r="R123" s="59"/>
      <c r="S123" s="69"/>
      <c r="T123" s="55"/>
      <c r="U123" s="56"/>
      <c r="V123" s="57"/>
      <c r="W123" s="58">
        <f>IF((V122=3),2,IF(X122=3,1,""))</f>
        <v>1</v>
      </c>
      <c r="X123" s="59"/>
      <c r="Y123" s="57"/>
      <c r="Z123" s="58">
        <f>IF((Y122=3),2,IF(AA122=3,1,""))</f>
        <v>2</v>
      </c>
      <c r="AA123" s="60"/>
      <c r="AB123" s="371"/>
      <c r="AC123" s="373"/>
      <c r="AD123" s="375"/>
      <c r="AE123" s="379"/>
      <c r="AF123" s="380"/>
      <c r="AG123" s="381"/>
      <c r="AH123" s="393"/>
      <c r="AI123" s="394"/>
      <c r="AJ123" s="395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</row>
    <row r="124" spans="1:50" ht="12" customHeight="1" x14ac:dyDescent="0.25">
      <c r="A124" s="357">
        <v>27</v>
      </c>
      <c r="B124" s="359">
        <v>3</v>
      </c>
      <c r="C124" s="396" t="str">
        <f>IF((A124=""),"",VLOOKUP(A124,[1]Prijave!$C$6:$E$100,2))</f>
        <v>MILENKOVIČ MAKSIMILJAN</v>
      </c>
      <c r="D124" s="397"/>
      <c r="E124" s="397"/>
      <c r="F124" s="397"/>
      <c r="G124" s="397"/>
      <c r="H124" s="397"/>
      <c r="I124" s="397"/>
      <c r="J124" s="397"/>
      <c r="K124" s="397"/>
      <c r="L124" s="398"/>
      <c r="M124" s="368" t="str">
        <f>IF((A124=""),"","("&amp;UPPER(VLOOKUP(A124,[1]Prijave!$C$6:$E$100,3))&amp;")")</f>
        <v>(B2)</v>
      </c>
      <c r="N124" s="368"/>
      <c r="O124" s="369"/>
      <c r="P124" s="61">
        <f>IF(AH135&lt;&gt;"",AH135,"")</f>
        <v>1</v>
      </c>
      <c r="Q124" s="61" t="s">
        <v>73</v>
      </c>
      <c r="R124" s="62">
        <f>IF(AJ135&lt;&gt;"",AJ135,"")</f>
        <v>3</v>
      </c>
      <c r="S124" s="66">
        <f>IF(AJ131&lt;&gt;"",AJ131,"")</f>
        <v>3</v>
      </c>
      <c r="T124" s="61" t="s">
        <v>73</v>
      </c>
      <c r="U124" s="62">
        <f>IF(AH131&lt;&gt;"",AH131,"")</f>
        <v>0</v>
      </c>
      <c r="V124" s="63"/>
      <c r="W124" s="64"/>
      <c r="X124" s="65"/>
      <c r="Y124" s="66">
        <f>IF(AJ132&lt;&gt;"",AJ132,"")</f>
        <v>3</v>
      </c>
      <c r="Z124" s="61" t="s">
        <v>73</v>
      </c>
      <c r="AA124" s="67">
        <f>IF(AH132&lt;&gt;"",AH132,"")</f>
        <v>0</v>
      </c>
      <c r="AB124" s="399">
        <f>IF(AND(P124="",S124="",Y124=""),"",SUM(P124,S124,Y124))</f>
        <v>7</v>
      </c>
      <c r="AC124" s="400" t="s">
        <v>73</v>
      </c>
      <c r="AD124" s="386">
        <f>IF(AND(R124="",U124="",AA124=""),"",SUM(R124,U124,AA124))</f>
        <v>3</v>
      </c>
      <c r="AE124" s="387">
        <f>IF(SUM(Q125,T125,Z125)&gt;0,SUM(Q125,T125,Z125),"")</f>
        <v>5</v>
      </c>
      <c r="AF124" s="388"/>
      <c r="AG124" s="389"/>
      <c r="AH124" s="390" t="str">
        <f>IF(AE124&lt;&gt;"",(RANK(AE124,AE120:AG127)&amp;"."),"")</f>
        <v>2.</v>
      </c>
      <c r="AI124" s="391"/>
      <c r="AJ124" s="392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</row>
    <row r="125" spans="1:50" ht="12" customHeight="1" x14ac:dyDescent="0.25">
      <c r="A125" s="357"/>
      <c r="B125" s="359"/>
      <c r="C125" s="363"/>
      <c r="D125" s="364"/>
      <c r="E125" s="364"/>
      <c r="F125" s="364"/>
      <c r="G125" s="364"/>
      <c r="H125" s="364"/>
      <c r="I125" s="364"/>
      <c r="J125" s="364"/>
      <c r="K125" s="364"/>
      <c r="L125" s="365"/>
      <c r="M125" s="368"/>
      <c r="N125" s="368"/>
      <c r="O125" s="369"/>
      <c r="P125" s="68"/>
      <c r="Q125" s="58">
        <f>IF((P124=3),2,IF(R124=3,1,""))</f>
        <v>1</v>
      </c>
      <c r="R125" s="59"/>
      <c r="S125" s="57"/>
      <c r="T125" s="58">
        <f>IF((S124=3),2,IF(U124=3,1,""))</f>
        <v>2</v>
      </c>
      <c r="U125" s="59"/>
      <c r="V125" s="69"/>
      <c r="W125" s="55"/>
      <c r="X125" s="56"/>
      <c r="Y125" s="57"/>
      <c r="Z125" s="58">
        <f>IF((Y124=3),2,IF(AA124=3,1,""))</f>
        <v>2</v>
      </c>
      <c r="AA125" s="60"/>
      <c r="AB125" s="371"/>
      <c r="AC125" s="373"/>
      <c r="AD125" s="375"/>
      <c r="AE125" s="379"/>
      <c r="AF125" s="380"/>
      <c r="AG125" s="381"/>
      <c r="AH125" s="393"/>
      <c r="AI125" s="394"/>
      <c r="AJ125" s="395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</row>
    <row r="126" spans="1:50" ht="12" customHeight="1" x14ac:dyDescent="0.25">
      <c r="A126" s="357">
        <v>28</v>
      </c>
      <c r="B126" s="359">
        <v>4</v>
      </c>
      <c r="C126" s="396" t="str">
        <f>IF((A126=""),"",VLOOKUP(A126,[1]Prijave!$C$6:$E$100,2))</f>
        <v>PIRNAT URH</v>
      </c>
      <c r="D126" s="397"/>
      <c r="E126" s="397"/>
      <c r="F126" s="397"/>
      <c r="G126" s="397"/>
      <c r="H126" s="397"/>
      <c r="I126" s="397"/>
      <c r="J126" s="397"/>
      <c r="K126" s="397"/>
      <c r="L126" s="398"/>
      <c r="M126" s="368" t="str">
        <f>IF((A126=""),"","("&amp;UPPER(VLOOKUP(A126,[1]Prijave!$C$6:$E$100,3))&amp;")")</f>
        <v>(ILI)</v>
      </c>
      <c r="N126" s="368"/>
      <c r="O126" s="369"/>
      <c r="P126" s="61">
        <f>IF(AJ130&lt;&gt;"",AJ130,"")</f>
        <v>0</v>
      </c>
      <c r="Q126" s="61" t="s">
        <v>73</v>
      </c>
      <c r="R126" s="62">
        <f>IF(AH130&lt;&gt;"",AH130,"")</f>
        <v>3</v>
      </c>
      <c r="S126" s="66">
        <f>IF(AJ134&lt;&gt;"",AJ134,"")</f>
        <v>0</v>
      </c>
      <c r="T126" s="61" t="s">
        <v>73</v>
      </c>
      <c r="U126" s="62">
        <f>IF(AH134&lt;&gt;"",AH134,"")</f>
        <v>3</v>
      </c>
      <c r="V126" s="66">
        <f>IF(AH132&lt;&gt;"",AH132,"")</f>
        <v>0</v>
      </c>
      <c r="W126" s="61" t="s">
        <v>73</v>
      </c>
      <c r="X126" s="62">
        <f>IF(AJ132&lt;&gt;"",AJ132,"")</f>
        <v>3</v>
      </c>
      <c r="Y126" s="63"/>
      <c r="Z126" s="64"/>
      <c r="AA126" s="70"/>
      <c r="AB126" s="399">
        <f>IF(AND(P126="",S126="",V126=""),"",SUM(P126,S126,V126))</f>
        <v>0</v>
      </c>
      <c r="AC126" s="400" t="s">
        <v>73</v>
      </c>
      <c r="AD126" s="386">
        <f>IF(AND(R126="",U126="",X126=""),"",SUM(R126,U126,X126))</f>
        <v>9</v>
      </c>
      <c r="AE126" s="387">
        <f>IF(SUM(Q127,T127,W127)&gt;0,SUM(Q127,T127,W127),"")</f>
        <v>3</v>
      </c>
      <c r="AF126" s="388"/>
      <c r="AG126" s="389"/>
      <c r="AH126" s="384" t="str">
        <f>IF(AE126&lt;&gt;"",(RANK(AE126,AE120:AG127)&amp;"."),"")</f>
        <v>4.</v>
      </c>
      <c r="AI126" s="384"/>
      <c r="AJ126" s="385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</row>
    <row r="127" spans="1:50" ht="13.5" customHeight="1" thickBot="1" x14ac:dyDescent="0.3">
      <c r="A127" s="357"/>
      <c r="B127" s="438"/>
      <c r="C127" s="439"/>
      <c r="D127" s="440"/>
      <c r="E127" s="440"/>
      <c r="F127" s="440"/>
      <c r="G127" s="440"/>
      <c r="H127" s="440"/>
      <c r="I127" s="440"/>
      <c r="J127" s="440"/>
      <c r="K127" s="440"/>
      <c r="L127" s="441"/>
      <c r="M127" s="442"/>
      <c r="N127" s="442"/>
      <c r="O127" s="443"/>
      <c r="P127" s="71"/>
      <c r="Q127" s="72">
        <f>IF((P126=3),2,IF(R126=3,1,""))</f>
        <v>1</v>
      </c>
      <c r="R127" s="73"/>
      <c r="S127" s="74"/>
      <c r="T127" s="72">
        <f>IF((S126=3),2,IF(U126=3,1,""))</f>
        <v>1</v>
      </c>
      <c r="U127" s="73"/>
      <c r="V127" s="74"/>
      <c r="W127" s="72">
        <f>IF((V126=3),2,IF(X126=3,1,""))</f>
        <v>1</v>
      </c>
      <c r="X127" s="73"/>
      <c r="Y127" s="75"/>
      <c r="Z127" s="76"/>
      <c r="AA127" s="77"/>
      <c r="AB127" s="444"/>
      <c r="AC127" s="445"/>
      <c r="AD127" s="446"/>
      <c r="AE127" s="447"/>
      <c r="AF127" s="448"/>
      <c r="AG127" s="449"/>
      <c r="AH127" s="450"/>
      <c r="AI127" s="450"/>
      <c r="AJ127" s="451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</row>
    <row r="128" spans="1:50" ht="6" customHeight="1" x14ac:dyDescent="0.3">
      <c r="AH128" s="42" t="s">
        <v>79</v>
      </c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</row>
    <row r="129" spans="1:50" ht="12.75" customHeight="1" x14ac:dyDescent="0.3">
      <c r="B129" s="78"/>
      <c r="C129" s="79"/>
      <c r="D129" s="80"/>
      <c r="E129" s="80"/>
      <c r="F129" s="80"/>
      <c r="G129" s="80"/>
      <c r="H129" s="80"/>
      <c r="I129" s="80"/>
      <c r="J129" s="429"/>
      <c r="K129" s="429"/>
      <c r="L129" s="429"/>
      <c r="M129" s="429"/>
      <c r="N129" s="429"/>
      <c r="O129" s="429"/>
      <c r="P129" s="429"/>
      <c r="Q129" s="429"/>
      <c r="R129" s="429"/>
      <c r="S129" s="430">
        <v>1</v>
      </c>
      <c r="T129" s="430"/>
      <c r="U129" s="430"/>
      <c r="V129" s="430">
        <v>2</v>
      </c>
      <c r="W129" s="430"/>
      <c r="X129" s="430"/>
      <c r="Y129" s="430">
        <v>3</v>
      </c>
      <c r="Z129" s="430"/>
      <c r="AA129" s="430"/>
      <c r="AB129" s="430">
        <v>4</v>
      </c>
      <c r="AC129" s="430"/>
      <c r="AD129" s="430"/>
      <c r="AE129" s="430">
        <v>5</v>
      </c>
      <c r="AF129" s="430"/>
      <c r="AG129" s="431"/>
      <c r="AH129" s="432" t="s">
        <v>80</v>
      </c>
      <c r="AI129" s="429"/>
      <c r="AJ129" s="429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</row>
    <row r="130" spans="1:50" ht="19" customHeight="1" x14ac:dyDescent="0.25">
      <c r="B130" s="435" t="s">
        <v>81</v>
      </c>
      <c r="C130" s="435"/>
      <c r="D130" s="82"/>
      <c r="E130" s="83" t="s">
        <v>82</v>
      </c>
      <c r="F130" s="433" t="str">
        <f>C120</f>
        <v>KOŽELJ NEJC</v>
      </c>
      <c r="G130" s="433"/>
      <c r="H130" s="433"/>
      <c r="I130" s="433"/>
      <c r="J130" s="433"/>
      <c r="K130" s="433"/>
      <c r="L130" s="84" t="s">
        <v>83</v>
      </c>
      <c r="M130" s="433" t="str">
        <f>C126</f>
        <v>PIRNAT URH</v>
      </c>
      <c r="N130" s="433"/>
      <c r="O130" s="433"/>
      <c r="P130" s="433"/>
      <c r="Q130" s="433"/>
      <c r="R130" s="434"/>
      <c r="S130" s="85">
        <v>11</v>
      </c>
      <c r="T130" s="86" t="s">
        <v>83</v>
      </c>
      <c r="U130" s="87">
        <v>4</v>
      </c>
      <c r="V130" s="85">
        <v>11</v>
      </c>
      <c r="W130" s="86" t="s">
        <v>83</v>
      </c>
      <c r="X130" s="87">
        <v>2</v>
      </c>
      <c r="Y130" s="85">
        <v>11</v>
      </c>
      <c r="Z130" s="86" t="s">
        <v>83</v>
      </c>
      <c r="AA130" s="87">
        <v>4</v>
      </c>
      <c r="AB130" s="85"/>
      <c r="AC130" s="86" t="s">
        <v>83</v>
      </c>
      <c r="AD130" s="87"/>
      <c r="AE130" s="85"/>
      <c r="AF130" s="86" t="s">
        <v>83</v>
      </c>
      <c r="AG130" s="87"/>
      <c r="AH130" s="88">
        <f t="shared" ref="AH130:AH135" si="78">IF(AND(AV130=0,AW130=0),"",AV130)</f>
        <v>3</v>
      </c>
      <c r="AI130" s="89" t="s">
        <v>73</v>
      </c>
      <c r="AJ130" s="90">
        <f t="shared" ref="AJ130:AJ135" si="79">IF(AND(AV130=0,AW130=0),"",AW130)</f>
        <v>0</v>
      </c>
      <c r="AL130" s="91">
        <f t="shared" ref="AL130:AL135" si="80">IF(S130&gt;U130,1,0)</f>
        <v>1</v>
      </c>
      <c r="AM130" s="91">
        <f t="shared" ref="AM130:AM135" si="81">IF(U130&gt;S130,1,0)</f>
        <v>0</v>
      </c>
      <c r="AN130" s="91">
        <f t="shared" ref="AN130:AN135" si="82">IF(V130&gt;X130,1,0)</f>
        <v>1</v>
      </c>
      <c r="AO130" s="91">
        <f t="shared" ref="AO130:AO135" si="83">IF(X130&gt;V130,1,0)</f>
        <v>0</v>
      </c>
      <c r="AP130" s="91">
        <f t="shared" ref="AP130:AP135" si="84">IF(Y130&gt;AA130,1,0)</f>
        <v>1</v>
      </c>
      <c r="AQ130" s="91">
        <f t="shared" ref="AQ130:AQ135" si="85">IF(AA130&gt;Y130,1,0)</f>
        <v>0</v>
      </c>
      <c r="AR130" s="91">
        <f t="shared" ref="AR130:AR135" si="86">IF(AB130&gt;AD130,1,0)</f>
        <v>0</v>
      </c>
      <c r="AS130" s="91">
        <f t="shared" ref="AS130:AS135" si="87">IF(AD130&gt;AB130,1,0)</f>
        <v>0</v>
      </c>
      <c r="AT130" s="91">
        <f t="shared" ref="AT130:AT135" si="88">IF(AE130&gt;AG130,1,0)</f>
        <v>0</v>
      </c>
      <c r="AU130" s="91">
        <f t="shared" ref="AU130:AU135" si="89">IF(AG130&gt;AE130,1,0)</f>
        <v>0</v>
      </c>
      <c r="AV130" s="91">
        <f t="shared" ref="AV130:AW135" si="90">AL130+AN130+AP130+AR130+AT130</f>
        <v>3</v>
      </c>
      <c r="AW130" s="91">
        <f t="shared" si="90"/>
        <v>0</v>
      </c>
      <c r="AX130" s="47"/>
    </row>
    <row r="131" spans="1:50" ht="19" customHeight="1" x14ac:dyDescent="0.25">
      <c r="B131" s="92"/>
      <c r="C131" s="93"/>
      <c r="E131" s="83" t="s">
        <v>84</v>
      </c>
      <c r="F131" s="433" t="str">
        <f>C122</f>
        <v>NOVAK ALJAŽ</v>
      </c>
      <c r="G131" s="433"/>
      <c r="H131" s="433"/>
      <c r="I131" s="433"/>
      <c r="J131" s="433"/>
      <c r="K131" s="433"/>
      <c r="L131" s="84" t="s">
        <v>83</v>
      </c>
      <c r="M131" s="433" t="str">
        <f>C124</f>
        <v>MILENKOVIČ MAKSIMILJAN</v>
      </c>
      <c r="N131" s="433"/>
      <c r="O131" s="433"/>
      <c r="P131" s="433"/>
      <c r="Q131" s="433"/>
      <c r="R131" s="434"/>
      <c r="S131" s="85">
        <v>1</v>
      </c>
      <c r="T131" s="86" t="s">
        <v>83</v>
      </c>
      <c r="U131" s="87">
        <v>11</v>
      </c>
      <c r="V131" s="85">
        <v>4</v>
      </c>
      <c r="W131" s="86" t="s">
        <v>83</v>
      </c>
      <c r="X131" s="87">
        <v>11</v>
      </c>
      <c r="Y131" s="85">
        <v>3</v>
      </c>
      <c r="Z131" s="86" t="s">
        <v>83</v>
      </c>
      <c r="AA131" s="87">
        <v>11</v>
      </c>
      <c r="AB131" s="85"/>
      <c r="AC131" s="86" t="s">
        <v>83</v>
      </c>
      <c r="AD131" s="87"/>
      <c r="AE131" s="85"/>
      <c r="AF131" s="86" t="s">
        <v>83</v>
      </c>
      <c r="AG131" s="87"/>
      <c r="AH131" s="88">
        <f t="shared" si="78"/>
        <v>0</v>
      </c>
      <c r="AI131" s="89" t="s">
        <v>73</v>
      </c>
      <c r="AJ131" s="90">
        <f t="shared" si="79"/>
        <v>3</v>
      </c>
      <c r="AL131" s="91">
        <f t="shared" si="80"/>
        <v>0</v>
      </c>
      <c r="AM131" s="91">
        <f t="shared" si="81"/>
        <v>1</v>
      </c>
      <c r="AN131" s="91">
        <f t="shared" si="82"/>
        <v>0</v>
      </c>
      <c r="AO131" s="91">
        <f t="shared" si="83"/>
        <v>1</v>
      </c>
      <c r="AP131" s="91">
        <f t="shared" si="84"/>
        <v>0</v>
      </c>
      <c r="AQ131" s="91">
        <f t="shared" si="85"/>
        <v>1</v>
      </c>
      <c r="AR131" s="91">
        <f t="shared" si="86"/>
        <v>0</v>
      </c>
      <c r="AS131" s="91">
        <f t="shared" si="87"/>
        <v>0</v>
      </c>
      <c r="AT131" s="91">
        <f t="shared" si="88"/>
        <v>0</v>
      </c>
      <c r="AU131" s="91">
        <f t="shared" si="89"/>
        <v>0</v>
      </c>
      <c r="AV131" s="91">
        <f t="shared" si="90"/>
        <v>0</v>
      </c>
      <c r="AW131" s="91">
        <f t="shared" si="90"/>
        <v>3</v>
      </c>
      <c r="AX131" s="47"/>
    </row>
    <row r="132" spans="1:50" ht="19" customHeight="1" x14ac:dyDescent="0.25">
      <c r="B132" s="435" t="s">
        <v>85</v>
      </c>
      <c r="C132" s="435"/>
      <c r="D132" s="82"/>
      <c r="E132" s="83" t="s">
        <v>86</v>
      </c>
      <c r="F132" s="433" t="str">
        <f>C126</f>
        <v>PIRNAT URH</v>
      </c>
      <c r="G132" s="433"/>
      <c r="H132" s="433"/>
      <c r="I132" s="433"/>
      <c r="J132" s="433"/>
      <c r="K132" s="433"/>
      <c r="L132" s="84" t="s">
        <v>83</v>
      </c>
      <c r="M132" s="433" t="str">
        <f>C124</f>
        <v>MILENKOVIČ MAKSIMILJAN</v>
      </c>
      <c r="N132" s="433"/>
      <c r="O132" s="433"/>
      <c r="P132" s="433"/>
      <c r="Q132" s="433"/>
      <c r="R132" s="434"/>
      <c r="S132" s="85">
        <v>6</v>
      </c>
      <c r="T132" s="86" t="s">
        <v>83</v>
      </c>
      <c r="U132" s="87">
        <v>11</v>
      </c>
      <c r="V132" s="85">
        <v>4</v>
      </c>
      <c r="W132" s="86" t="s">
        <v>83</v>
      </c>
      <c r="X132" s="87">
        <v>11</v>
      </c>
      <c r="Y132" s="85">
        <v>2</v>
      </c>
      <c r="Z132" s="86" t="s">
        <v>83</v>
      </c>
      <c r="AA132" s="87">
        <v>11</v>
      </c>
      <c r="AB132" s="85"/>
      <c r="AC132" s="86" t="s">
        <v>83</v>
      </c>
      <c r="AD132" s="87"/>
      <c r="AE132" s="85"/>
      <c r="AF132" s="86" t="s">
        <v>83</v>
      </c>
      <c r="AG132" s="87"/>
      <c r="AH132" s="88">
        <f t="shared" si="78"/>
        <v>0</v>
      </c>
      <c r="AI132" s="89" t="s">
        <v>73</v>
      </c>
      <c r="AJ132" s="90">
        <f t="shared" si="79"/>
        <v>3</v>
      </c>
      <c r="AL132" s="91">
        <f t="shared" si="80"/>
        <v>0</v>
      </c>
      <c r="AM132" s="91">
        <f t="shared" si="81"/>
        <v>1</v>
      </c>
      <c r="AN132" s="91">
        <f t="shared" si="82"/>
        <v>0</v>
      </c>
      <c r="AO132" s="91">
        <f t="shared" si="83"/>
        <v>1</v>
      </c>
      <c r="AP132" s="91">
        <f t="shared" si="84"/>
        <v>0</v>
      </c>
      <c r="AQ132" s="91">
        <f t="shared" si="85"/>
        <v>1</v>
      </c>
      <c r="AR132" s="91">
        <f t="shared" si="86"/>
        <v>0</v>
      </c>
      <c r="AS132" s="91">
        <f t="shared" si="87"/>
        <v>0</v>
      </c>
      <c r="AT132" s="91">
        <f t="shared" si="88"/>
        <v>0</v>
      </c>
      <c r="AU132" s="91">
        <f t="shared" si="89"/>
        <v>0</v>
      </c>
      <c r="AV132" s="91">
        <f t="shared" si="90"/>
        <v>0</v>
      </c>
      <c r="AW132" s="91">
        <f t="shared" si="90"/>
        <v>3</v>
      </c>
      <c r="AX132" s="47"/>
    </row>
    <row r="133" spans="1:50" ht="19" customHeight="1" x14ac:dyDescent="0.25">
      <c r="B133" s="94"/>
      <c r="C133" s="95"/>
      <c r="D133" s="82"/>
      <c r="E133" s="83" t="s">
        <v>87</v>
      </c>
      <c r="F133" s="433" t="str">
        <f>C120</f>
        <v>KOŽELJ NEJC</v>
      </c>
      <c r="G133" s="433"/>
      <c r="H133" s="433"/>
      <c r="I133" s="433"/>
      <c r="J133" s="433"/>
      <c r="K133" s="433"/>
      <c r="L133" s="84" t="s">
        <v>83</v>
      </c>
      <c r="M133" s="433" t="str">
        <f>C122</f>
        <v>NOVAK ALJAŽ</v>
      </c>
      <c r="N133" s="433"/>
      <c r="O133" s="433"/>
      <c r="P133" s="433"/>
      <c r="Q133" s="433"/>
      <c r="R133" s="434"/>
      <c r="S133" s="85">
        <v>11</v>
      </c>
      <c r="T133" s="86" t="s">
        <v>83</v>
      </c>
      <c r="U133" s="87">
        <v>1</v>
      </c>
      <c r="V133" s="85">
        <v>11</v>
      </c>
      <c r="W133" s="86" t="s">
        <v>83</v>
      </c>
      <c r="X133" s="87">
        <v>4</v>
      </c>
      <c r="Y133" s="85">
        <v>11</v>
      </c>
      <c r="Z133" s="86" t="s">
        <v>83</v>
      </c>
      <c r="AA133" s="87">
        <v>3</v>
      </c>
      <c r="AB133" s="85"/>
      <c r="AC133" s="86" t="s">
        <v>83</v>
      </c>
      <c r="AD133" s="87"/>
      <c r="AE133" s="85"/>
      <c r="AF133" s="86" t="s">
        <v>83</v>
      </c>
      <c r="AG133" s="87"/>
      <c r="AH133" s="88">
        <f t="shared" si="78"/>
        <v>3</v>
      </c>
      <c r="AI133" s="96" t="s">
        <v>73</v>
      </c>
      <c r="AJ133" s="90">
        <f t="shared" si="79"/>
        <v>0</v>
      </c>
      <c r="AL133" s="91">
        <f t="shared" si="80"/>
        <v>1</v>
      </c>
      <c r="AM133" s="91">
        <f t="shared" si="81"/>
        <v>0</v>
      </c>
      <c r="AN133" s="91">
        <f t="shared" si="82"/>
        <v>1</v>
      </c>
      <c r="AO133" s="91">
        <f t="shared" si="83"/>
        <v>0</v>
      </c>
      <c r="AP133" s="91">
        <f t="shared" si="84"/>
        <v>1</v>
      </c>
      <c r="AQ133" s="91">
        <f t="shared" si="85"/>
        <v>0</v>
      </c>
      <c r="AR133" s="91">
        <f t="shared" si="86"/>
        <v>0</v>
      </c>
      <c r="AS133" s="91">
        <f t="shared" si="87"/>
        <v>0</v>
      </c>
      <c r="AT133" s="91">
        <f t="shared" si="88"/>
        <v>0</v>
      </c>
      <c r="AU133" s="91">
        <f t="shared" si="89"/>
        <v>0</v>
      </c>
      <c r="AV133" s="91">
        <f t="shared" si="90"/>
        <v>3</v>
      </c>
      <c r="AW133" s="91">
        <f t="shared" si="90"/>
        <v>0</v>
      </c>
      <c r="AX133" s="47"/>
    </row>
    <row r="134" spans="1:50" ht="19" customHeight="1" x14ac:dyDescent="0.25">
      <c r="B134" s="435" t="s">
        <v>88</v>
      </c>
      <c r="C134" s="435"/>
      <c r="D134" s="82"/>
      <c r="E134" s="83" t="s">
        <v>89</v>
      </c>
      <c r="F134" s="433" t="str">
        <f>C122</f>
        <v>NOVAK ALJAŽ</v>
      </c>
      <c r="G134" s="433"/>
      <c r="H134" s="433"/>
      <c r="I134" s="433"/>
      <c r="J134" s="433"/>
      <c r="K134" s="433"/>
      <c r="L134" s="84" t="s">
        <v>83</v>
      </c>
      <c r="M134" s="433" t="str">
        <f>C126</f>
        <v>PIRNAT URH</v>
      </c>
      <c r="N134" s="433"/>
      <c r="O134" s="433"/>
      <c r="P134" s="433"/>
      <c r="Q134" s="433"/>
      <c r="R134" s="434"/>
      <c r="S134" s="85">
        <v>11</v>
      </c>
      <c r="T134" s="86" t="s">
        <v>83</v>
      </c>
      <c r="U134" s="87">
        <v>8</v>
      </c>
      <c r="V134" s="85">
        <v>11</v>
      </c>
      <c r="W134" s="86" t="s">
        <v>83</v>
      </c>
      <c r="X134" s="87">
        <v>7</v>
      </c>
      <c r="Y134" s="85">
        <v>11</v>
      </c>
      <c r="Z134" s="86" t="s">
        <v>83</v>
      </c>
      <c r="AA134" s="87">
        <v>9</v>
      </c>
      <c r="AB134" s="85"/>
      <c r="AC134" s="86" t="s">
        <v>83</v>
      </c>
      <c r="AD134" s="87"/>
      <c r="AE134" s="85"/>
      <c r="AF134" s="86" t="s">
        <v>83</v>
      </c>
      <c r="AG134" s="87"/>
      <c r="AH134" s="88">
        <f t="shared" si="78"/>
        <v>3</v>
      </c>
      <c r="AI134" s="89" t="s">
        <v>73</v>
      </c>
      <c r="AJ134" s="90">
        <f t="shared" si="79"/>
        <v>0</v>
      </c>
      <c r="AL134" s="91">
        <f t="shared" si="80"/>
        <v>1</v>
      </c>
      <c r="AM134" s="91">
        <f t="shared" si="81"/>
        <v>0</v>
      </c>
      <c r="AN134" s="91">
        <f t="shared" si="82"/>
        <v>1</v>
      </c>
      <c r="AO134" s="91">
        <f t="shared" si="83"/>
        <v>0</v>
      </c>
      <c r="AP134" s="91">
        <f t="shared" si="84"/>
        <v>1</v>
      </c>
      <c r="AQ134" s="91">
        <f t="shared" si="85"/>
        <v>0</v>
      </c>
      <c r="AR134" s="91">
        <f t="shared" si="86"/>
        <v>0</v>
      </c>
      <c r="AS134" s="91">
        <f t="shared" si="87"/>
        <v>0</v>
      </c>
      <c r="AT134" s="91">
        <f t="shared" si="88"/>
        <v>0</v>
      </c>
      <c r="AU134" s="91">
        <f t="shared" si="89"/>
        <v>0</v>
      </c>
      <c r="AV134" s="91">
        <f t="shared" si="90"/>
        <v>3</v>
      </c>
      <c r="AW134" s="91">
        <f t="shared" si="90"/>
        <v>0</v>
      </c>
      <c r="AX134" s="47"/>
    </row>
    <row r="135" spans="1:50" ht="19" customHeight="1" x14ac:dyDescent="0.25">
      <c r="B135" s="94"/>
      <c r="C135" s="95"/>
      <c r="D135" s="82"/>
      <c r="E135" s="97" t="s">
        <v>90</v>
      </c>
      <c r="F135" s="436" t="str">
        <f>C124</f>
        <v>MILENKOVIČ MAKSIMILJAN</v>
      </c>
      <c r="G135" s="436"/>
      <c r="H135" s="436"/>
      <c r="I135" s="436"/>
      <c r="J135" s="436"/>
      <c r="K135" s="436"/>
      <c r="L135" s="98" t="s">
        <v>83</v>
      </c>
      <c r="M135" s="436" t="str">
        <f>C120</f>
        <v>KOŽELJ NEJC</v>
      </c>
      <c r="N135" s="436"/>
      <c r="O135" s="436"/>
      <c r="P135" s="436"/>
      <c r="Q135" s="436"/>
      <c r="R135" s="437"/>
      <c r="S135" s="99">
        <v>6</v>
      </c>
      <c r="T135" s="100" t="s">
        <v>83</v>
      </c>
      <c r="U135" s="101">
        <v>11</v>
      </c>
      <c r="V135" s="99">
        <v>12</v>
      </c>
      <c r="W135" s="100" t="s">
        <v>83</v>
      </c>
      <c r="X135" s="101">
        <v>10</v>
      </c>
      <c r="Y135" s="99">
        <v>8</v>
      </c>
      <c r="Z135" s="100" t="s">
        <v>83</v>
      </c>
      <c r="AA135" s="101">
        <v>11</v>
      </c>
      <c r="AB135" s="99">
        <v>7</v>
      </c>
      <c r="AC135" s="100" t="s">
        <v>83</v>
      </c>
      <c r="AD135" s="101">
        <v>11</v>
      </c>
      <c r="AE135" s="99"/>
      <c r="AF135" s="100" t="s">
        <v>83</v>
      </c>
      <c r="AG135" s="101"/>
      <c r="AH135" s="102">
        <f t="shared" si="78"/>
        <v>1</v>
      </c>
      <c r="AI135" s="103" t="s">
        <v>73</v>
      </c>
      <c r="AJ135" s="51">
        <f t="shared" si="79"/>
        <v>3</v>
      </c>
      <c r="AL135" s="91">
        <f t="shared" si="80"/>
        <v>0</v>
      </c>
      <c r="AM135" s="91">
        <f t="shared" si="81"/>
        <v>1</v>
      </c>
      <c r="AN135" s="91">
        <f t="shared" si="82"/>
        <v>1</v>
      </c>
      <c r="AO135" s="91">
        <f t="shared" si="83"/>
        <v>0</v>
      </c>
      <c r="AP135" s="91">
        <f t="shared" si="84"/>
        <v>0</v>
      </c>
      <c r="AQ135" s="91">
        <f t="shared" si="85"/>
        <v>1</v>
      </c>
      <c r="AR135" s="91">
        <f t="shared" si="86"/>
        <v>0</v>
      </c>
      <c r="AS135" s="91">
        <f t="shared" si="87"/>
        <v>1</v>
      </c>
      <c r="AT135" s="91">
        <f t="shared" si="88"/>
        <v>0</v>
      </c>
      <c r="AU135" s="91">
        <f t="shared" si="89"/>
        <v>0</v>
      </c>
      <c r="AV135" s="91">
        <f t="shared" si="90"/>
        <v>1</v>
      </c>
      <c r="AW135" s="91">
        <f t="shared" si="90"/>
        <v>3</v>
      </c>
      <c r="AX135" s="47"/>
    </row>
    <row r="136" spans="1:50" ht="9" customHeight="1" thickBot="1" x14ac:dyDescent="0.35">
      <c r="B136" s="104"/>
      <c r="C136" s="105"/>
      <c r="D136" s="82"/>
      <c r="E136" s="82"/>
      <c r="F136" s="106"/>
      <c r="G136" s="46"/>
      <c r="H136" s="46"/>
      <c r="I136" s="46"/>
      <c r="K136" s="46"/>
      <c r="L136" s="46"/>
      <c r="O136" s="107"/>
      <c r="P136" s="107"/>
      <c r="Q136" s="107"/>
      <c r="S136" s="108"/>
      <c r="T136" s="8"/>
      <c r="U136" s="109"/>
      <c r="V136" s="108"/>
      <c r="W136" s="8"/>
      <c r="X136" s="109"/>
      <c r="Y136" s="108"/>
      <c r="Z136" s="8"/>
      <c r="AA136" s="109"/>
      <c r="AB136" s="108"/>
      <c r="AC136" s="8"/>
      <c r="AD136" s="109"/>
      <c r="AE136" s="108"/>
      <c r="AF136" s="8"/>
      <c r="AG136" s="109"/>
      <c r="AH136" s="110"/>
      <c r="AI136" s="8"/>
      <c r="AJ136" s="111"/>
      <c r="AK136" s="46"/>
    </row>
    <row r="137" spans="1:50" ht="12.75" customHeight="1" x14ac:dyDescent="0.25">
      <c r="B137" s="329">
        <f>B118+1</f>
        <v>8</v>
      </c>
      <c r="C137" s="331" t="s">
        <v>75</v>
      </c>
      <c r="D137" s="332"/>
      <c r="E137" s="332"/>
      <c r="F137" s="332"/>
      <c r="G137" s="332"/>
      <c r="H137" s="332"/>
      <c r="I137" s="332"/>
      <c r="J137" s="332"/>
      <c r="K137" s="332"/>
      <c r="L137" s="332"/>
      <c r="M137" s="332"/>
      <c r="N137" s="332"/>
      <c r="O137" s="333"/>
      <c r="P137" s="337">
        <v>1</v>
      </c>
      <c r="Q137" s="338"/>
      <c r="R137" s="339"/>
      <c r="S137" s="343">
        <v>2</v>
      </c>
      <c r="T137" s="338"/>
      <c r="U137" s="339"/>
      <c r="V137" s="343">
        <v>3</v>
      </c>
      <c r="W137" s="338"/>
      <c r="X137" s="339"/>
      <c r="Y137" s="343">
        <v>4</v>
      </c>
      <c r="Z137" s="338"/>
      <c r="AA137" s="345"/>
      <c r="AB137" s="347" t="s">
        <v>76</v>
      </c>
      <c r="AC137" s="348"/>
      <c r="AD137" s="349"/>
      <c r="AE137" s="353" t="s">
        <v>77</v>
      </c>
      <c r="AF137" s="348"/>
      <c r="AG137" s="349"/>
      <c r="AH137" s="353" t="s">
        <v>78</v>
      </c>
      <c r="AI137" s="348"/>
      <c r="AJ137" s="355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</row>
    <row r="138" spans="1:50" ht="13.5" customHeight="1" thickBot="1" x14ac:dyDescent="0.3">
      <c r="B138" s="330"/>
      <c r="C138" s="334"/>
      <c r="D138" s="335"/>
      <c r="E138" s="335"/>
      <c r="F138" s="335"/>
      <c r="G138" s="335"/>
      <c r="H138" s="335"/>
      <c r="I138" s="335"/>
      <c r="J138" s="335"/>
      <c r="K138" s="335"/>
      <c r="L138" s="335"/>
      <c r="M138" s="335"/>
      <c r="N138" s="335"/>
      <c r="O138" s="336"/>
      <c r="P138" s="340"/>
      <c r="Q138" s="341"/>
      <c r="R138" s="342"/>
      <c r="S138" s="344"/>
      <c r="T138" s="341"/>
      <c r="U138" s="342"/>
      <c r="V138" s="344"/>
      <c r="W138" s="341"/>
      <c r="X138" s="342"/>
      <c r="Y138" s="344"/>
      <c r="Z138" s="341"/>
      <c r="AA138" s="346"/>
      <c r="AB138" s="350"/>
      <c r="AC138" s="351"/>
      <c r="AD138" s="352"/>
      <c r="AE138" s="354"/>
      <c r="AF138" s="351"/>
      <c r="AG138" s="352"/>
      <c r="AH138" s="354"/>
      <c r="AI138" s="351"/>
      <c r="AJ138" s="356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</row>
    <row r="139" spans="1:50" ht="12" customHeight="1" x14ac:dyDescent="0.25">
      <c r="A139" s="357">
        <v>29</v>
      </c>
      <c r="B139" s="358">
        <v>1</v>
      </c>
      <c r="C139" s="360" t="str">
        <f>IF((A139=""),"",VLOOKUP(A139,[1]Prijave!$C$6:$E$100,2))</f>
        <v>TAŠKAR LOVRO</v>
      </c>
      <c r="D139" s="361"/>
      <c r="E139" s="361"/>
      <c r="F139" s="361"/>
      <c r="G139" s="361"/>
      <c r="H139" s="361"/>
      <c r="I139" s="361"/>
      <c r="J139" s="361"/>
      <c r="K139" s="361"/>
      <c r="L139" s="362"/>
      <c r="M139" s="366" t="str">
        <f>IF((A139=""),"","("&amp;UPPER(VLOOKUP(A139,[1]Prijave!$C$6:$E$100,3))&amp;")")</f>
        <v>(RAK)</v>
      </c>
      <c r="N139" s="366"/>
      <c r="O139" s="367"/>
      <c r="P139" s="48"/>
      <c r="Q139" s="48"/>
      <c r="R139" s="49"/>
      <c r="S139" s="50">
        <f>IF(AH152&lt;&gt;"",AH152,"")</f>
        <v>3</v>
      </c>
      <c r="T139" s="51" t="s">
        <v>73</v>
      </c>
      <c r="U139" s="52">
        <f>IF(AJ152&lt;&gt;"",AJ152,"")</f>
        <v>1</v>
      </c>
      <c r="V139" s="50">
        <f>IF(AJ154&lt;&gt;"",AJ154,"")</f>
        <v>3</v>
      </c>
      <c r="W139" s="51" t="s">
        <v>73</v>
      </c>
      <c r="X139" s="52">
        <f>IF(AH154&lt;&gt;"",AH154,"")</f>
        <v>2</v>
      </c>
      <c r="Y139" s="50">
        <f>IF(AH149&lt;&gt;"",AH149,"")</f>
        <v>3</v>
      </c>
      <c r="Z139" s="53" t="s">
        <v>73</v>
      </c>
      <c r="AA139" s="54">
        <f>IF(AJ149&lt;&gt;"",AJ149,"")</f>
        <v>0</v>
      </c>
      <c r="AB139" s="370">
        <f>IF(AND(S139="",V139="",Y139=""),"",SUM(S139,V139,Y139))</f>
        <v>9</v>
      </c>
      <c r="AC139" s="372" t="s">
        <v>73</v>
      </c>
      <c r="AD139" s="374">
        <f>IF(AND(U139="",X139="",AA139=""),"",SUM(U139,X139,AA139))</f>
        <v>3</v>
      </c>
      <c r="AE139" s="376">
        <f>IF(SUM(T140,W140,Z140)&gt;0,SUM(T140,W140,Z140),"")</f>
        <v>6</v>
      </c>
      <c r="AF139" s="377"/>
      <c r="AG139" s="378"/>
      <c r="AH139" s="382" t="str">
        <f>IF(AE139&lt;&gt;"",(RANK(AE139,AE139:AG146)&amp;"."),"")</f>
        <v>1.</v>
      </c>
      <c r="AI139" s="382"/>
      <c r="AJ139" s="383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</row>
    <row r="140" spans="1:50" ht="12" customHeight="1" x14ac:dyDescent="0.25">
      <c r="A140" s="357"/>
      <c r="B140" s="359"/>
      <c r="C140" s="363"/>
      <c r="D140" s="364"/>
      <c r="E140" s="364"/>
      <c r="F140" s="364"/>
      <c r="G140" s="364"/>
      <c r="H140" s="364"/>
      <c r="I140" s="364"/>
      <c r="J140" s="364"/>
      <c r="K140" s="364"/>
      <c r="L140" s="365"/>
      <c r="M140" s="368"/>
      <c r="N140" s="368"/>
      <c r="O140" s="369"/>
      <c r="P140" s="55"/>
      <c r="Q140" s="55"/>
      <c r="R140" s="56"/>
      <c r="S140" s="57"/>
      <c r="T140" s="58">
        <f>IF((S139=3),2,IF(U139=3,1,""))</f>
        <v>2</v>
      </c>
      <c r="U140" s="59"/>
      <c r="V140" s="57"/>
      <c r="W140" s="58">
        <f>IF((V139=3),2,IF(X139=3,1,""))</f>
        <v>2</v>
      </c>
      <c r="X140" s="59"/>
      <c r="Y140" s="57"/>
      <c r="Z140" s="58">
        <f>IF((Y139=3),2,IF(AA139=3,1,""))</f>
        <v>2</v>
      </c>
      <c r="AA140" s="60"/>
      <c r="AB140" s="371"/>
      <c r="AC140" s="373"/>
      <c r="AD140" s="375"/>
      <c r="AE140" s="379"/>
      <c r="AF140" s="380"/>
      <c r="AG140" s="381"/>
      <c r="AH140" s="384"/>
      <c r="AI140" s="384"/>
      <c r="AJ140" s="385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</row>
    <row r="141" spans="1:50" ht="12" customHeight="1" x14ac:dyDescent="0.25">
      <c r="A141" s="357">
        <v>30</v>
      </c>
      <c r="B141" s="359">
        <v>2</v>
      </c>
      <c r="C141" s="396" t="str">
        <f>IF((A141=""),"",VLOOKUP(A141,[1]Prijave!$C$6:$E$100,2))</f>
        <v>HONG YU LIU</v>
      </c>
      <c r="D141" s="397"/>
      <c r="E141" s="397"/>
      <c r="F141" s="397"/>
      <c r="G141" s="397"/>
      <c r="H141" s="397"/>
      <c r="I141" s="397"/>
      <c r="J141" s="397"/>
      <c r="K141" s="397"/>
      <c r="L141" s="398"/>
      <c r="M141" s="368" t="str">
        <f>IF((A141=""),"","("&amp;UPPER(VLOOKUP(A141,[1]Prijave!$C$6:$E$100,3))&amp;")")</f>
        <v>(KRKA)</v>
      </c>
      <c r="N141" s="368"/>
      <c r="O141" s="369"/>
      <c r="P141" s="61">
        <f>IF(AJ152&lt;&gt;"",AJ152,"")</f>
        <v>1</v>
      </c>
      <c r="Q141" s="61" t="s">
        <v>73</v>
      </c>
      <c r="R141" s="62">
        <f>IF(AH152&lt;&gt;"",AH152,"")</f>
        <v>3</v>
      </c>
      <c r="S141" s="63"/>
      <c r="T141" s="64"/>
      <c r="U141" s="65"/>
      <c r="V141" s="66">
        <f>IF(AH150&lt;&gt;"",AH150,"")</f>
        <v>0</v>
      </c>
      <c r="W141" s="61" t="s">
        <v>73</v>
      </c>
      <c r="X141" s="62">
        <f>IF(AJ150&lt;&gt;"",AJ150,"")</f>
        <v>3</v>
      </c>
      <c r="Y141" s="66">
        <f>IF(AH153&lt;&gt;"",AH153,"")</f>
        <v>3</v>
      </c>
      <c r="Z141" s="61" t="s">
        <v>73</v>
      </c>
      <c r="AA141" s="67">
        <f>IF(AJ153&lt;&gt;"",AJ153,"")</f>
        <v>0</v>
      </c>
      <c r="AB141" s="399">
        <f>IF(AND(P141="",V141="",Y141=""),"",SUM(P141,V141,Y141))</f>
        <v>4</v>
      </c>
      <c r="AC141" s="400" t="s">
        <v>73</v>
      </c>
      <c r="AD141" s="386">
        <f>IF(AND(R141="",X141="",AA141=""),"",SUM(R141,X141,AA141))</f>
        <v>6</v>
      </c>
      <c r="AE141" s="387">
        <f>IF(SUM(Q142,W142,Z142)&gt;0,SUM(Q142,W142,Z142),"")</f>
        <v>4</v>
      </c>
      <c r="AF141" s="388"/>
      <c r="AG141" s="389"/>
      <c r="AH141" s="390" t="str">
        <f>IF(AE141&lt;&gt;"",(RANK(AE141,AE139:AG146)&amp;"."),"")</f>
        <v>3.</v>
      </c>
      <c r="AI141" s="391"/>
      <c r="AJ141" s="392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</row>
    <row r="142" spans="1:50" ht="12" customHeight="1" x14ac:dyDescent="0.25">
      <c r="A142" s="357"/>
      <c r="B142" s="359"/>
      <c r="C142" s="363"/>
      <c r="D142" s="364"/>
      <c r="E142" s="364"/>
      <c r="F142" s="364"/>
      <c r="G142" s="364"/>
      <c r="H142" s="364"/>
      <c r="I142" s="364"/>
      <c r="J142" s="364"/>
      <c r="K142" s="364"/>
      <c r="L142" s="365"/>
      <c r="M142" s="368"/>
      <c r="N142" s="368"/>
      <c r="O142" s="369"/>
      <c r="P142" s="68"/>
      <c r="Q142" s="58">
        <f>IF((P141=3),2,IF(R141=3,1,""))</f>
        <v>1</v>
      </c>
      <c r="R142" s="59"/>
      <c r="S142" s="69"/>
      <c r="T142" s="55"/>
      <c r="U142" s="56"/>
      <c r="V142" s="57"/>
      <c r="W142" s="58">
        <f>IF((V141=3),2,IF(X141=3,1,""))</f>
        <v>1</v>
      </c>
      <c r="X142" s="59"/>
      <c r="Y142" s="57"/>
      <c r="Z142" s="58">
        <f>IF((Y141=3),2,IF(AA141=3,1,""))</f>
        <v>2</v>
      </c>
      <c r="AA142" s="60"/>
      <c r="AB142" s="371"/>
      <c r="AC142" s="373"/>
      <c r="AD142" s="375"/>
      <c r="AE142" s="379"/>
      <c r="AF142" s="380"/>
      <c r="AG142" s="381"/>
      <c r="AH142" s="393"/>
      <c r="AI142" s="394"/>
      <c r="AJ142" s="395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</row>
    <row r="143" spans="1:50" ht="12" customHeight="1" x14ac:dyDescent="0.25">
      <c r="A143" s="357">
        <v>31</v>
      </c>
      <c r="B143" s="359">
        <v>3</v>
      </c>
      <c r="C143" s="396" t="str">
        <f>IF((A143=""),"",VLOOKUP(A143,[1]Prijave!$C$6:$E$100,2))</f>
        <v>BERGANT ADAM</v>
      </c>
      <c r="D143" s="397"/>
      <c r="E143" s="397"/>
      <c r="F143" s="397"/>
      <c r="G143" s="397"/>
      <c r="H143" s="397"/>
      <c r="I143" s="397"/>
      <c r="J143" s="397"/>
      <c r="K143" s="397"/>
      <c r="L143" s="398"/>
      <c r="M143" s="368" t="str">
        <f>IF((A143=""),"","("&amp;UPPER(VLOOKUP(A143,[1]Prijave!$C$6:$E$100,3))&amp;")")</f>
        <v>(LOG)</v>
      </c>
      <c r="N143" s="368"/>
      <c r="O143" s="369"/>
      <c r="P143" s="61">
        <f>IF(AH154&lt;&gt;"",AH154,"")</f>
        <v>2</v>
      </c>
      <c r="Q143" s="61" t="s">
        <v>73</v>
      </c>
      <c r="R143" s="62">
        <f>IF(AJ154&lt;&gt;"",AJ154,"")</f>
        <v>3</v>
      </c>
      <c r="S143" s="66">
        <f>IF(AJ150&lt;&gt;"",AJ150,"")</f>
        <v>3</v>
      </c>
      <c r="T143" s="61" t="s">
        <v>73</v>
      </c>
      <c r="U143" s="62">
        <f>IF(AH150&lt;&gt;"",AH150,"")</f>
        <v>0</v>
      </c>
      <c r="V143" s="63"/>
      <c r="W143" s="64"/>
      <c r="X143" s="65"/>
      <c r="Y143" s="66">
        <f>IF(AJ151&lt;&gt;"",AJ151,"")</f>
        <v>3</v>
      </c>
      <c r="Z143" s="61" t="s">
        <v>73</v>
      </c>
      <c r="AA143" s="67">
        <f>IF(AH151&lt;&gt;"",AH151,"")</f>
        <v>0</v>
      </c>
      <c r="AB143" s="399">
        <f>IF(AND(P143="",S143="",Y143=""),"",SUM(P143,S143,Y143))</f>
        <v>8</v>
      </c>
      <c r="AC143" s="400" t="s">
        <v>73</v>
      </c>
      <c r="AD143" s="386">
        <f>IF(AND(R143="",U143="",AA143=""),"",SUM(R143,U143,AA143))</f>
        <v>3</v>
      </c>
      <c r="AE143" s="387">
        <f>IF(SUM(Q144,T144,Z144)&gt;0,SUM(Q144,T144,Z144),"")</f>
        <v>5</v>
      </c>
      <c r="AF143" s="388"/>
      <c r="AG143" s="389"/>
      <c r="AH143" s="390" t="str">
        <f>IF(AE143&lt;&gt;"",(RANK(AE143,AE139:AG146)&amp;"."),"")</f>
        <v>2.</v>
      </c>
      <c r="AI143" s="391"/>
      <c r="AJ143" s="392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</row>
    <row r="144" spans="1:50" ht="12" customHeight="1" x14ac:dyDescent="0.25">
      <c r="A144" s="357"/>
      <c r="B144" s="359"/>
      <c r="C144" s="363"/>
      <c r="D144" s="364"/>
      <c r="E144" s="364"/>
      <c r="F144" s="364"/>
      <c r="G144" s="364"/>
      <c r="H144" s="364"/>
      <c r="I144" s="364"/>
      <c r="J144" s="364"/>
      <c r="K144" s="364"/>
      <c r="L144" s="365"/>
      <c r="M144" s="368"/>
      <c r="N144" s="368"/>
      <c r="O144" s="369"/>
      <c r="P144" s="68"/>
      <c r="Q144" s="58">
        <f>IF((P143=3),2,IF(R143=3,1,""))</f>
        <v>1</v>
      </c>
      <c r="R144" s="59"/>
      <c r="S144" s="57"/>
      <c r="T144" s="58">
        <f>IF((S143=3),2,IF(U143=3,1,""))</f>
        <v>2</v>
      </c>
      <c r="U144" s="59"/>
      <c r="V144" s="69"/>
      <c r="W144" s="55"/>
      <c r="X144" s="56"/>
      <c r="Y144" s="57"/>
      <c r="Z144" s="58">
        <f>IF((Y143=3),2,IF(AA143=3,1,""))</f>
        <v>2</v>
      </c>
      <c r="AA144" s="60"/>
      <c r="AB144" s="371"/>
      <c r="AC144" s="373"/>
      <c r="AD144" s="375"/>
      <c r="AE144" s="379"/>
      <c r="AF144" s="380"/>
      <c r="AG144" s="381"/>
      <c r="AH144" s="393"/>
      <c r="AI144" s="394"/>
      <c r="AJ144" s="395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</row>
    <row r="145" spans="1:50" ht="12" customHeight="1" x14ac:dyDescent="0.25">
      <c r="A145" s="357">
        <v>32</v>
      </c>
      <c r="B145" s="359">
        <v>4</v>
      </c>
      <c r="C145" s="396" t="str">
        <f>IF((A145=""),"",VLOOKUP(A145,[1]Prijave!$C$6:$E$100,2))</f>
        <v>DEL COSTA SAMUEL</v>
      </c>
      <c r="D145" s="397"/>
      <c r="E145" s="397"/>
      <c r="F145" s="397"/>
      <c r="G145" s="397"/>
      <c r="H145" s="397"/>
      <c r="I145" s="397"/>
      <c r="J145" s="397"/>
      <c r="K145" s="397"/>
      <c r="L145" s="398"/>
      <c r="M145" s="368" t="str">
        <f>IF((A145=""),"","("&amp;UPPER(VLOOKUP(A145,[1]Prijave!$C$6:$E$100,3))&amp;")")</f>
        <v>(ILI)</v>
      </c>
      <c r="N145" s="368"/>
      <c r="O145" s="369"/>
      <c r="P145" s="61">
        <f>IF(AJ149&lt;&gt;"",AJ149,"")</f>
        <v>0</v>
      </c>
      <c r="Q145" s="61" t="s">
        <v>73</v>
      </c>
      <c r="R145" s="62">
        <f>IF(AH149&lt;&gt;"",AH149,"")</f>
        <v>3</v>
      </c>
      <c r="S145" s="66">
        <f>IF(AJ153&lt;&gt;"",AJ153,"")</f>
        <v>0</v>
      </c>
      <c r="T145" s="61" t="s">
        <v>73</v>
      </c>
      <c r="U145" s="62">
        <f>IF(AH153&lt;&gt;"",AH153,"")</f>
        <v>3</v>
      </c>
      <c r="V145" s="66">
        <f>IF(AH151&lt;&gt;"",AH151,"")</f>
        <v>0</v>
      </c>
      <c r="W145" s="61" t="s">
        <v>73</v>
      </c>
      <c r="X145" s="62">
        <f>IF(AJ151&lt;&gt;"",AJ151,"")</f>
        <v>3</v>
      </c>
      <c r="Y145" s="63"/>
      <c r="Z145" s="64"/>
      <c r="AA145" s="70"/>
      <c r="AB145" s="399">
        <f>IF(AND(P145="",S145="",V145=""),"",SUM(P145,S145,V145))</f>
        <v>0</v>
      </c>
      <c r="AC145" s="400" t="s">
        <v>73</v>
      </c>
      <c r="AD145" s="386">
        <f>IF(AND(R145="",U145="",X145=""),"",SUM(R145,U145,X145))</f>
        <v>9</v>
      </c>
      <c r="AE145" s="387">
        <f>IF(SUM(Q146,T146,W146)&gt;0,SUM(Q146,T146,W146),"")</f>
        <v>3</v>
      </c>
      <c r="AF145" s="388"/>
      <c r="AG145" s="389"/>
      <c r="AH145" s="384" t="str">
        <f>IF(AE145&lt;&gt;"",(RANK(AE145,AE139:AG146)&amp;"."),"")</f>
        <v>4.</v>
      </c>
      <c r="AI145" s="384"/>
      <c r="AJ145" s="385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</row>
    <row r="146" spans="1:50" ht="13.5" customHeight="1" thickBot="1" x14ac:dyDescent="0.3">
      <c r="A146" s="357"/>
      <c r="B146" s="438"/>
      <c r="C146" s="439"/>
      <c r="D146" s="440"/>
      <c r="E146" s="440"/>
      <c r="F146" s="440"/>
      <c r="G146" s="440"/>
      <c r="H146" s="440"/>
      <c r="I146" s="440"/>
      <c r="J146" s="440"/>
      <c r="K146" s="440"/>
      <c r="L146" s="441"/>
      <c r="M146" s="442"/>
      <c r="N146" s="442"/>
      <c r="O146" s="443"/>
      <c r="P146" s="71"/>
      <c r="Q146" s="72">
        <f>IF((P145=3),2,IF(R145=3,1,""))</f>
        <v>1</v>
      </c>
      <c r="R146" s="73"/>
      <c r="S146" s="74"/>
      <c r="T146" s="72">
        <f>IF((S145=3),2,IF(U145=3,1,""))</f>
        <v>1</v>
      </c>
      <c r="U146" s="73"/>
      <c r="V146" s="74"/>
      <c r="W146" s="72">
        <f>IF((V145=3),2,IF(X145=3,1,""))</f>
        <v>1</v>
      </c>
      <c r="X146" s="73"/>
      <c r="Y146" s="75"/>
      <c r="Z146" s="76"/>
      <c r="AA146" s="77"/>
      <c r="AB146" s="444"/>
      <c r="AC146" s="445"/>
      <c r="AD146" s="446"/>
      <c r="AE146" s="447"/>
      <c r="AF146" s="448"/>
      <c r="AG146" s="449"/>
      <c r="AH146" s="450"/>
      <c r="AI146" s="450"/>
      <c r="AJ146" s="451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</row>
    <row r="147" spans="1:50" ht="6" customHeight="1" x14ac:dyDescent="0.3">
      <c r="AH147" s="42" t="s">
        <v>79</v>
      </c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</row>
    <row r="148" spans="1:50" ht="12.75" customHeight="1" x14ac:dyDescent="0.3">
      <c r="B148" s="78"/>
      <c r="C148" s="79"/>
      <c r="D148" s="80"/>
      <c r="E148" s="80"/>
      <c r="F148" s="80"/>
      <c r="G148" s="80"/>
      <c r="H148" s="80"/>
      <c r="I148" s="80"/>
      <c r="J148" s="429"/>
      <c r="K148" s="429"/>
      <c r="L148" s="429"/>
      <c r="M148" s="429"/>
      <c r="N148" s="429"/>
      <c r="O148" s="429"/>
      <c r="P148" s="429"/>
      <c r="Q148" s="429"/>
      <c r="R148" s="429"/>
      <c r="S148" s="430">
        <v>1</v>
      </c>
      <c r="T148" s="430"/>
      <c r="U148" s="430"/>
      <c r="V148" s="430">
        <v>2</v>
      </c>
      <c r="W148" s="430"/>
      <c r="X148" s="430"/>
      <c r="Y148" s="430">
        <v>3</v>
      </c>
      <c r="Z148" s="430"/>
      <c r="AA148" s="430"/>
      <c r="AB148" s="430">
        <v>4</v>
      </c>
      <c r="AC148" s="430"/>
      <c r="AD148" s="430"/>
      <c r="AE148" s="430">
        <v>5</v>
      </c>
      <c r="AF148" s="430"/>
      <c r="AG148" s="431"/>
      <c r="AH148" s="432" t="s">
        <v>80</v>
      </c>
      <c r="AI148" s="429"/>
      <c r="AJ148" s="429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</row>
    <row r="149" spans="1:50" ht="19" customHeight="1" x14ac:dyDescent="0.25">
      <c r="B149" s="435" t="s">
        <v>81</v>
      </c>
      <c r="C149" s="435"/>
      <c r="D149" s="82"/>
      <c r="E149" s="83" t="s">
        <v>82</v>
      </c>
      <c r="F149" s="433" t="str">
        <f>C139</f>
        <v>TAŠKAR LOVRO</v>
      </c>
      <c r="G149" s="433"/>
      <c r="H149" s="433"/>
      <c r="I149" s="433"/>
      <c r="J149" s="433"/>
      <c r="K149" s="433"/>
      <c r="L149" s="84" t="s">
        <v>83</v>
      </c>
      <c r="M149" s="433" t="str">
        <f>C145</f>
        <v>DEL COSTA SAMUEL</v>
      </c>
      <c r="N149" s="433"/>
      <c r="O149" s="433"/>
      <c r="P149" s="433"/>
      <c r="Q149" s="433"/>
      <c r="R149" s="434"/>
      <c r="S149" s="85">
        <v>11</v>
      </c>
      <c r="T149" s="86" t="s">
        <v>83</v>
      </c>
      <c r="U149" s="87">
        <v>3</v>
      </c>
      <c r="V149" s="85">
        <v>11</v>
      </c>
      <c r="W149" s="86" t="s">
        <v>83</v>
      </c>
      <c r="X149" s="87">
        <v>3</v>
      </c>
      <c r="Y149" s="85">
        <v>11</v>
      </c>
      <c r="Z149" s="86" t="s">
        <v>83</v>
      </c>
      <c r="AA149" s="87">
        <v>2</v>
      </c>
      <c r="AB149" s="85"/>
      <c r="AC149" s="86" t="s">
        <v>83</v>
      </c>
      <c r="AD149" s="87"/>
      <c r="AE149" s="85"/>
      <c r="AF149" s="86" t="s">
        <v>83</v>
      </c>
      <c r="AG149" s="87"/>
      <c r="AH149" s="88">
        <f t="shared" ref="AH149:AH154" si="91">IF(AND(AV149=0,AW149=0),"",AV149)</f>
        <v>3</v>
      </c>
      <c r="AI149" s="89" t="s">
        <v>73</v>
      </c>
      <c r="AJ149" s="90">
        <f t="shared" ref="AJ149:AJ154" si="92">IF(AND(AV149=0,AW149=0),"",AW149)</f>
        <v>0</v>
      </c>
      <c r="AL149" s="91">
        <f t="shared" ref="AL149:AL154" si="93">IF(S149&gt;U149,1,0)</f>
        <v>1</v>
      </c>
      <c r="AM149" s="91">
        <f t="shared" ref="AM149:AM154" si="94">IF(U149&gt;S149,1,0)</f>
        <v>0</v>
      </c>
      <c r="AN149" s="91">
        <f t="shared" ref="AN149:AN154" si="95">IF(V149&gt;X149,1,0)</f>
        <v>1</v>
      </c>
      <c r="AO149" s="91">
        <f t="shared" ref="AO149:AO154" si="96">IF(X149&gt;V149,1,0)</f>
        <v>0</v>
      </c>
      <c r="AP149" s="91">
        <f t="shared" ref="AP149:AP154" si="97">IF(Y149&gt;AA149,1,0)</f>
        <v>1</v>
      </c>
      <c r="AQ149" s="91">
        <f t="shared" ref="AQ149:AQ154" si="98">IF(AA149&gt;Y149,1,0)</f>
        <v>0</v>
      </c>
      <c r="AR149" s="91">
        <f t="shared" ref="AR149:AR154" si="99">IF(AB149&gt;AD149,1,0)</f>
        <v>0</v>
      </c>
      <c r="AS149" s="91">
        <f t="shared" ref="AS149:AS154" si="100">IF(AD149&gt;AB149,1,0)</f>
        <v>0</v>
      </c>
      <c r="AT149" s="91">
        <f t="shared" ref="AT149:AT154" si="101">IF(AE149&gt;AG149,1,0)</f>
        <v>0</v>
      </c>
      <c r="AU149" s="91">
        <f t="shared" ref="AU149:AU154" si="102">IF(AG149&gt;AE149,1,0)</f>
        <v>0</v>
      </c>
      <c r="AV149" s="91">
        <f t="shared" ref="AV149:AW154" si="103">AL149+AN149+AP149+AR149+AT149</f>
        <v>3</v>
      </c>
      <c r="AW149" s="91">
        <f t="shared" si="103"/>
        <v>0</v>
      </c>
      <c r="AX149" s="47"/>
    </row>
    <row r="150" spans="1:50" ht="19" customHeight="1" x14ac:dyDescent="0.25">
      <c r="B150" s="92"/>
      <c r="C150" s="93"/>
      <c r="E150" s="83" t="s">
        <v>84</v>
      </c>
      <c r="F150" s="433" t="str">
        <f>C141</f>
        <v>HONG YU LIU</v>
      </c>
      <c r="G150" s="433"/>
      <c r="H150" s="433"/>
      <c r="I150" s="433"/>
      <c r="J150" s="433"/>
      <c r="K150" s="433"/>
      <c r="L150" s="84" t="s">
        <v>83</v>
      </c>
      <c r="M150" s="433" t="str">
        <f>C143</f>
        <v>BERGANT ADAM</v>
      </c>
      <c r="N150" s="433"/>
      <c r="O150" s="433"/>
      <c r="P150" s="433"/>
      <c r="Q150" s="433"/>
      <c r="R150" s="434"/>
      <c r="S150" s="85">
        <v>7</v>
      </c>
      <c r="T150" s="86" t="s">
        <v>83</v>
      </c>
      <c r="U150" s="87">
        <v>11</v>
      </c>
      <c r="V150" s="85">
        <v>4</v>
      </c>
      <c r="W150" s="86" t="s">
        <v>83</v>
      </c>
      <c r="X150" s="87">
        <v>11</v>
      </c>
      <c r="Y150" s="85">
        <v>9</v>
      </c>
      <c r="Z150" s="86" t="s">
        <v>83</v>
      </c>
      <c r="AA150" s="87">
        <v>11</v>
      </c>
      <c r="AB150" s="85"/>
      <c r="AC150" s="86" t="s">
        <v>83</v>
      </c>
      <c r="AD150" s="87"/>
      <c r="AE150" s="85"/>
      <c r="AF150" s="86" t="s">
        <v>83</v>
      </c>
      <c r="AG150" s="87"/>
      <c r="AH150" s="88">
        <f t="shared" si="91"/>
        <v>0</v>
      </c>
      <c r="AI150" s="89" t="s">
        <v>73</v>
      </c>
      <c r="AJ150" s="90">
        <f t="shared" si="92"/>
        <v>3</v>
      </c>
      <c r="AL150" s="91">
        <f t="shared" si="93"/>
        <v>0</v>
      </c>
      <c r="AM150" s="91">
        <f t="shared" si="94"/>
        <v>1</v>
      </c>
      <c r="AN150" s="91">
        <f t="shared" si="95"/>
        <v>0</v>
      </c>
      <c r="AO150" s="91">
        <f t="shared" si="96"/>
        <v>1</v>
      </c>
      <c r="AP150" s="91">
        <f t="shared" si="97"/>
        <v>0</v>
      </c>
      <c r="AQ150" s="91">
        <f t="shared" si="98"/>
        <v>1</v>
      </c>
      <c r="AR150" s="91">
        <f t="shared" si="99"/>
        <v>0</v>
      </c>
      <c r="AS150" s="91">
        <f t="shared" si="100"/>
        <v>0</v>
      </c>
      <c r="AT150" s="91">
        <f t="shared" si="101"/>
        <v>0</v>
      </c>
      <c r="AU150" s="91">
        <f t="shared" si="102"/>
        <v>0</v>
      </c>
      <c r="AV150" s="91">
        <f t="shared" si="103"/>
        <v>0</v>
      </c>
      <c r="AW150" s="91">
        <f t="shared" si="103"/>
        <v>3</v>
      </c>
      <c r="AX150" s="47"/>
    </row>
    <row r="151" spans="1:50" ht="19" customHeight="1" x14ac:dyDescent="0.25">
      <c r="B151" s="435" t="s">
        <v>85</v>
      </c>
      <c r="C151" s="435"/>
      <c r="D151" s="82"/>
      <c r="E151" s="83" t="s">
        <v>86</v>
      </c>
      <c r="F151" s="433" t="str">
        <f>C145</f>
        <v>DEL COSTA SAMUEL</v>
      </c>
      <c r="G151" s="433"/>
      <c r="H151" s="433"/>
      <c r="I151" s="433"/>
      <c r="J151" s="433"/>
      <c r="K151" s="433"/>
      <c r="L151" s="84" t="s">
        <v>83</v>
      </c>
      <c r="M151" s="433" t="str">
        <f>C143</f>
        <v>BERGANT ADAM</v>
      </c>
      <c r="N151" s="433"/>
      <c r="O151" s="433"/>
      <c r="P151" s="433"/>
      <c r="Q151" s="433"/>
      <c r="R151" s="434"/>
      <c r="S151" s="85">
        <v>3</v>
      </c>
      <c r="T151" s="86" t="s">
        <v>83</v>
      </c>
      <c r="U151" s="87">
        <v>11</v>
      </c>
      <c r="V151" s="85">
        <v>0</v>
      </c>
      <c r="W151" s="86" t="s">
        <v>83</v>
      </c>
      <c r="X151" s="87">
        <v>11</v>
      </c>
      <c r="Y151" s="85">
        <v>4</v>
      </c>
      <c r="Z151" s="86" t="s">
        <v>83</v>
      </c>
      <c r="AA151" s="87">
        <v>11</v>
      </c>
      <c r="AB151" s="85"/>
      <c r="AC151" s="86" t="s">
        <v>83</v>
      </c>
      <c r="AD151" s="87"/>
      <c r="AE151" s="85"/>
      <c r="AF151" s="86" t="s">
        <v>83</v>
      </c>
      <c r="AG151" s="87"/>
      <c r="AH151" s="88">
        <f t="shared" si="91"/>
        <v>0</v>
      </c>
      <c r="AI151" s="89" t="s">
        <v>73</v>
      </c>
      <c r="AJ151" s="90">
        <f t="shared" si="92"/>
        <v>3</v>
      </c>
      <c r="AL151" s="91">
        <f t="shared" si="93"/>
        <v>0</v>
      </c>
      <c r="AM151" s="91">
        <f t="shared" si="94"/>
        <v>1</v>
      </c>
      <c r="AN151" s="91">
        <f t="shared" si="95"/>
        <v>0</v>
      </c>
      <c r="AO151" s="91">
        <f t="shared" si="96"/>
        <v>1</v>
      </c>
      <c r="AP151" s="91">
        <f t="shared" si="97"/>
        <v>0</v>
      </c>
      <c r="AQ151" s="91">
        <f t="shared" si="98"/>
        <v>1</v>
      </c>
      <c r="AR151" s="91">
        <f t="shared" si="99"/>
        <v>0</v>
      </c>
      <c r="AS151" s="91">
        <f t="shared" si="100"/>
        <v>0</v>
      </c>
      <c r="AT151" s="91">
        <f t="shared" si="101"/>
        <v>0</v>
      </c>
      <c r="AU151" s="91">
        <f t="shared" si="102"/>
        <v>0</v>
      </c>
      <c r="AV151" s="91">
        <f t="shared" si="103"/>
        <v>0</v>
      </c>
      <c r="AW151" s="91">
        <f t="shared" si="103"/>
        <v>3</v>
      </c>
      <c r="AX151" s="47"/>
    </row>
    <row r="152" spans="1:50" ht="19" customHeight="1" x14ac:dyDescent="0.25">
      <c r="B152" s="94"/>
      <c r="C152" s="95"/>
      <c r="D152" s="82"/>
      <c r="E152" s="83" t="s">
        <v>87</v>
      </c>
      <c r="F152" s="433" t="str">
        <f>C139</f>
        <v>TAŠKAR LOVRO</v>
      </c>
      <c r="G152" s="433"/>
      <c r="H152" s="433"/>
      <c r="I152" s="433"/>
      <c r="J152" s="433"/>
      <c r="K152" s="433"/>
      <c r="L152" s="84" t="s">
        <v>83</v>
      </c>
      <c r="M152" s="433" t="str">
        <f>C141</f>
        <v>HONG YU LIU</v>
      </c>
      <c r="N152" s="433"/>
      <c r="O152" s="433"/>
      <c r="P152" s="433"/>
      <c r="Q152" s="433"/>
      <c r="R152" s="434"/>
      <c r="S152" s="85">
        <v>9</v>
      </c>
      <c r="T152" s="86" t="s">
        <v>83</v>
      </c>
      <c r="U152" s="87">
        <v>11</v>
      </c>
      <c r="V152" s="85">
        <v>12</v>
      </c>
      <c r="W152" s="86" t="s">
        <v>83</v>
      </c>
      <c r="X152" s="87">
        <v>10</v>
      </c>
      <c r="Y152" s="85">
        <v>11</v>
      </c>
      <c r="Z152" s="86" t="s">
        <v>83</v>
      </c>
      <c r="AA152" s="87">
        <v>9</v>
      </c>
      <c r="AB152" s="85">
        <v>11</v>
      </c>
      <c r="AC152" s="86" t="s">
        <v>83</v>
      </c>
      <c r="AD152" s="87">
        <v>9</v>
      </c>
      <c r="AE152" s="85"/>
      <c r="AF152" s="86" t="s">
        <v>83</v>
      </c>
      <c r="AG152" s="87"/>
      <c r="AH152" s="88">
        <f t="shared" si="91"/>
        <v>3</v>
      </c>
      <c r="AI152" s="96" t="s">
        <v>73</v>
      </c>
      <c r="AJ152" s="90">
        <f t="shared" si="92"/>
        <v>1</v>
      </c>
      <c r="AL152" s="91">
        <f t="shared" si="93"/>
        <v>0</v>
      </c>
      <c r="AM152" s="91">
        <f t="shared" si="94"/>
        <v>1</v>
      </c>
      <c r="AN152" s="91">
        <f t="shared" si="95"/>
        <v>1</v>
      </c>
      <c r="AO152" s="91">
        <f t="shared" si="96"/>
        <v>0</v>
      </c>
      <c r="AP152" s="91">
        <f t="shared" si="97"/>
        <v>1</v>
      </c>
      <c r="AQ152" s="91">
        <f t="shared" si="98"/>
        <v>0</v>
      </c>
      <c r="AR152" s="91">
        <f t="shared" si="99"/>
        <v>1</v>
      </c>
      <c r="AS152" s="91">
        <f t="shared" si="100"/>
        <v>0</v>
      </c>
      <c r="AT152" s="91">
        <f t="shared" si="101"/>
        <v>0</v>
      </c>
      <c r="AU152" s="91">
        <f t="shared" si="102"/>
        <v>0</v>
      </c>
      <c r="AV152" s="91">
        <f t="shared" si="103"/>
        <v>3</v>
      </c>
      <c r="AW152" s="91">
        <f t="shared" si="103"/>
        <v>1</v>
      </c>
      <c r="AX152" s="47"/>
    </row>
    <row r="153" spans="1:50" ht="19" customHeight="1" x14ac:dyDescent="0.25">
      <c r="B153" s="435" t="s">
        <v>88</v>
      </c>
      <c r="C153" s="435"/>
      <c r="D153" s="82"/>
      <c r="E153" s="83" t="s">
        <v>89</v>
      </c>
      <c r="F153" s="433" t="str">
        <f>C141</f>
        <v>HONG YU LIU</v>
      </c>
      <c r="G153" s="433"/>
      <c r="H153" s="433"/>
      <c r="I153" s="433"/>
      <c r="J153" s="433"/>
      <c r="K153" s="433"/>
      <c r="L153" s="84" t="s">
        <v>83</v>
      </c>
      <c r="M153" s="433" t="str">
        <f>C145</f>
        <v>DEL COSTA SAMUEL</v>
      </c>
      <c r="N153" s="433"/>
      <c r="O153" s="433"/>
      <c r="P153" s="433"/>
      <c r="Q153" s="433"/>
      <c r="R153" s="434"/>
      <c r="S153" s="85">
        <v>11</v>
      </c>
      <c r="T153" s="86" t="s">
        <v>83</v>
      </c>
      <c r="U153" s="87">
        <v>1</v>
      </c>
      <c r="V153" s="85">
        <v>11</v>
      </c>
      <c r="W153" s="86" t="s">
        <v>83</v>
      </c>
      <c r="X153" s="87">
        <v>5</v>
      </c>
      <c r="Y153" s="85">
        <v>11</v>
      </c>
      <c r="Z153" s="86" t="s">
        <v>83</v>
      </c>
      <c r="AA153" s="87">
        <v>6</v>
      </c>
      <c r="AB153" s="85"/>
      <c r="AC153" s="86" t="s">
        <v>83</v>
      </c>
      <c r="AD153" s="87"/>
      <c r="AE153" s="85"/>
      <c r="AF153" s="86" t="s">
        <v>83</v>
      </c>
      <c r="AG153" s="87"/>
      <c r="AH153" s="88">
        <f t="shared" si="91"/>
        <v>3</v>
      </c>
      <c r="AI153" s="89" t="s">
        <v>73</v>
      </c>
      <c r="AJ153" s="90">
        <f t="shared" si="92"/>
        <v>0</v>
      </c>
      <c r="AL153" s="91">
        <f t="shared" si="93"/>
        <v>1</v>
      </c>
      <c r="AM153" s="91">
        <f t="shared" si="94"/>
        <v>0</v>
      </c>
      <c r="AN153" s="91">
        <f t="shared" si="95"/>
        <v>1</v>
      </c>
      <c r="AO153" s="91">
        <f t="shared" si="96"/>
        <v>0</v>
      </c>
      <c r="AP153" s="91">
        <f t="shared" si="97"/>
        <v>1</v>
      </c>
      <c r="AQ153" s="91">
        <f t="shared" si="98"/>
        <v>0</v>
      </c>
      <c r="AR153" s="91">
        <f t="shared" si="99"/>
        <v>0</v>
      </c>
      <c r="AS153" s="91">
        <f t="shared" si="100"/>
        <v>0</v>
      </c>
      <c r="AT153" s="91">
        <f t="shared" si="101"/>
        <v>0</v>
      </c>
      <c r="AU153" s="91">
        <f t="shared" si="102"/>
        <v>0</v>
      </c>
      <c r="AV153" s="91">
        <f t="shared" si="103"/>
        <v>3</v>
      </c>
      <c r="AW153" s="91">
        <f t="shared" si="103"/>
        <v>0</v>
      </c>
      <c r="AX153" s="47"/>
    </row>
    <row r="154" spans="1:50" ht="19" customHeight="1" x14ac:dyDescent="0.25">
      <c r="B154" s="94"/>
      <c r="C154" s="95"/>
      <c r="D154" s="82"/>
      <c r="E154" s="97" t="s">
        <v>90</v>
      </c>
      <c r="F154" s="436" t="str">
        <f>C143</f>
        <v>BERGANT ADAM</v>
      </c>
      <c r="G154" s="436"/>
      <c r="H154" s="436"/>
      <c r="I154" s="436"/>
      <c r="J154" s="436"/>
      <c r="K154" s="436"/>
      <c r="L154" s="98" t="s">
        <v>83</v>
      </c>
      <c r="M154" s="436" t="str">
        <f>C139</f>
        <v>TAŠKAR LOVRO</v>
      </c>
      <c r="N154" s="436"/>
      <c r="O154" s="436"/>
      <c r="P154" s="436"/>
      <c r="Q154" s="436"/>
      <c r="R154" s="437"/>
      <c r="S154" s="99">
        <v>11</v>
      </c>
      <c r="T154" s="100" t="s">
        <v>83</v>
      </c>
      <c r="U154" s="101">
        <v>6</v>
      </c>
      <c r="V154" s="99">
        <v>11</v>
      </c>
      <c r="W154" s="100" t="s">
        <v>83</v>
      </c>
      <c r="X154" s="101">
        <v>8</v>
      </c>
      <c r="Y154" s="99">
        <v>7</v>
      </c>
      <c r="Z154" s="100" t="s">
        <v>83</v>
      </c>
      <c r="AA154" s="101">
        <v>11</v>
      </c>
      <c r="AB154" s="99">
        <v>6</v>
      </c>
      <c r="AC154" s="100" t="s">
        <v>83</v>
      </c>
      <c r="AD154" s="101">
        <v>11</v>
      </c>
      <c r="AE154" s="99">
        <v>9</v>
      </c>
      <c r="AF154" s="100" t="s">
        <v>83</v>
      </c>
      <c r="AG154" s="101">
        <v>11</v>
      </c>
      <c r="AH154" s="102">
        <f t="shared" si="91"/>
        <v>2</v>
      </c>
      <c r="AI154" s="103" t="s">
        <v>73</v>
      </c>
      <c r="AJ154" s="51">
        <f t="shared" si="92"/>
        <v>3</v>
      </c>
      <c r="AL154" s="91">
        <f t="shared" si="93"/>
        <v>1</v>
      </c>
      <c r="AM154" s="91">
        <f t="shared" si="94"/>
        <v>0</v>
      </c>
      <c r="AN154" s="91">
        <f t="shared" si="95"/>
        <v>1</v>
      </c>
      <c r="AO154" s="91">
        <f t="shared" si="96"/>
        <v>0</v>
      </c>
      <c r="AP154" s="91">
        <f t="shared" si="97"/>
        <v>0</v>
      </c>
      <c r="AQ154" s="91">
        <f t="shared" si="98"/>
        <v>1</v>
      </c>
      <c r="AR154" s="91">
        <f t="shared" si="99"/>
        <v>0</v>
      </c>
      <c r="AS154" s="91">
        <f t="shared" si="100"/>
        <v>1</v>
      </c>
      <c r="AT154" s="91">
        <f t="shared" si="101"/>
        <v>0</v>
      </c>
      <c r="AU154" s="91">
        <f t="shared" si="102"/>
        <v>1</v>
      </c>
      <c r="AV154" s="91">
        <f t="shared" si="103"/>
        <v>2</v>
      </c>
      <c r="AW154" s="91">
        <f t="shared" si="103"/>
        <v>3</v>
      </c>
      <c r="AX154" s="47"/>
    </row>
    <row r="155" spans="1:50" ht="9" customHeight="1" x14ac:dyDescent="0.3">
      <c r="B155" s="104"/>
      <c r="C155" s="105"/>
      <c r="D155" s="82"/>
      <c r="E155" s="82"/>
      <c r="F155" s="106"/>
      <c r="G155" s="46"/>
      <c r="H155" s="46"/>
      <c r="I155" s="46"/>
      <c r="K155" s="46"/>
      <c r="L155" s="46"/>
      <c r="O155" s="107"/>
      <c r="P155" s="107"/>
      <c r="Q155" s="107"/>
      <c r="S155" s="108"/>
      <c r="T155" s="8"/>
      <c r="U155" s="109"/>
      <c r="V155" s="108"/>
      <c r="W155" s="8"/>
      <c r="X155" s="109"/>
      <c r="Y155" s="108"/>
      <c r="Z155" s="8"/>
      <c r="AA155" s="109"/>
      <c r="AB155" s="108"/>
      <c r="AC155" s="8"/>
      <c r="AD155" s="109"/>
      <c r="AE155" s="108"/>
      <c r="AF155" s="8"/>
      <c r="AG155" s="109"/>
      <c r="AH155" s="110"/>
      <c r="AI155" s="8"/>
      <c r="AJ155" s="111"/>
      <c r="AK155" s="46"/>
    </row>
  </sheetData>
  <mergeCells count="546">
    <mergeCell ref="F154:K154"/>
    <mergeCell ref="M154:R154"/>
    <mergeCell ref="B151:C151"/>
    <mergeCell ref="F151:K151"/>
    <mergeCell ref="M151:R151"/>
    <mergeCell ref="F152:K152"/>
    <mergeCell ref="M152:R152"/>
    <mergeCell ref="B153:C153"/>
    <mergeCell ref="F153:K153"/>
    <mergeCell ref="M153:R153"/>
    <mergeCell ref="AH148:AJ148"/>
    <mergeCell ref="B149:C149"/>
    <mergeCell ref="F149:K149"/>
    <mergeCell ref="M149:R149"/>
    <mergeCell ref="F150:K150"/>
    <mergeCell ref="M150:R150"/>
    <mergeCell ref="AD145:AD146"/>
    <mergeCell ref="AE145:AG146"/>
    <mergeCell ref="AH145:AJ146"/>
    <mergeCell ref="J148:M148"/>
    <mergeCell ref="N148:R148"/>
    <mergeCell ref="S148:U148"/>
    <mergeCell ref="V148:X148"/>
    <mergeCell ref="Y148:AA148"/>
    <mergeCell ref="AB148:AD148"/>
    <mergeCell ref="AE148:AG148"/>
    <mergeCell ref="AH141:AJ142"/>
    <mergeCell ref="A143:A144"/>
    <mergeCell ref="B143:B144"/>
    <mergeCell ref="C143:L144"/>
    <mergeCell ref="M143:O144"/>
    <mergeCell ref="AB143:AB144"/>
    <mergeCell ref="AC143:AC144"/>
    <mergeCell ref="AD143:AD144"/>
    <mergeCell ref="AE143:AG144"/>
    <mergeCell ref="AH143:AJ144"/>
    <mergeCell ref="A141:A142"/>
    <mergeCell ref="B141:B142"/>
    <mergeCell ref="C141:L142"/>
    <mergeCell ref="M141:O142"/>
    <mergeCell ref="AB141:AB142"/>
    <mergeCell ref="AC141:AC142"/>
    <mergeCell ref="AD141:AD142"/>
    <mergeCell ref="AE141:AG142"/>
    <mergeCell ref="A145:A146"/>
    <mergeCell ref="B145:B146"/>
    <mergeCell ref="C145:L146"/>
    <mergeCell ref="M145:O146"/>
    <mergeCell ref="AB145:AB146"/>
    <mergeCell ref="AC145:AC146"/>
    <mergeCell ref="AB137:AD138"/>
    <mergeCell ref="AE137:AG138"/>
    <mergeCell ref="AH137:AJ138"/>
    <mergeCell ref="A139:A140"/>
    <mergeCell ref="B139:B140"/>
    <mergeCell ref="C139:L140"/>
    <mergeCell ref="M139:O140"/>
    <mergeCell ref="AB139:AB140"/>
    <mergeCell ref="AC139:AC140"/>
    <mergeCell ref="AD139:AD140"/>
    <mergeCell ref="B137:B138"/>
    <mergeCell ref="C137:O138"/>
    <mergeCell ref="P137:R138"/>
    <mergeCell ref="S137:U138"/>
    <mergeCell ref="V137:X138"/>
    <mergeCell ref="Y137:AA138"/>
    <mergeCell ref="AE139:AG140"/>
    <mergeCell ref="AH139:AJ140"/>
    <mergeCell ref="B134:C134"/>
    <mergeCell ref="F134:K134"/>
    <mergeCell ref="M134:R134"/>
    <mergeCell ref="F135:K135"/>
    <mergeCell ref="M135:R135"/>
    <mergeCell ref="B130:C130"/>
    <mergeCell ref="F130:K130"/>
    <mergeCell ref="M130:R130"/>
    <mergeCell ref="F131:K131"/>
    <mergeCell ref="M131:R131"/>
    <mergeCell ref="B132:C132"/>
    <mergeCell ref="F132:K132"/>
    <mergeCell ref="M132:R132"/>
    <mergeCell ref="J129:M129"/>
    <mergeCell ref="N129:R129"/>
    <mergeCell ref="S129:U129"/>
    <mergeCell ref="V129:X129"/>
    <mergeCell ref="Y129:AA129"/>
    <mergeCell ref="AB129:AD129"/>
    <mergeCell ref="AE129:AG129"/>
    <mergeCell ref="AH129:AJ129"/>
    <mergeCell ref="F133:K133"/>
    <mergeCell ref="M133:R133"/>
    <mergeCell ref="A126:A127"/>
    <mergeCell ref="B126:B127"/>
    <mergeCell ref="C126:L127"/>
    <mergeCell ref="M126:O127"/>
    <mergeCell ref="AB126:AB127"/>
    <mergeCell ref="AC126:AC127"/>
    <mergeCell ref="AD126:AD127"/>
    <mergeCell ref="AE126:AG127"/>
    <mergeCell ref="AH126:AJ127"/>
    <mergeCell ref="A124:A125"/>
    <mergeCell ref="B124:B125"/>
    <mergeCell ref="C124:L125"/>
    <mergeCell ref="M124:O125"/>
    <mergeCell ref="AB124:AB125"/>
    <mergeCell ref="AC124:AC125"/>
    <mergeCell ref="AD124:AD125"/>
    <mergeCell ref="AE124:AG125"/>
    <mergeCell ref="AH124:AJ125"/>
    <mergeCell ref="A122:A123"/>
    <mergeCell ref="B122:B123"/>
    <mergeCell ref="C122:L123"/>
    <mergeCell ref="M122:O123"/>
    <mergeCell ref="AB122:AB123"/>
    <mergeCell ref="AC122:AC123"/>
    <mergeCell ref="AD122:AD123"/>
    <mergeCell ref="AE122:AG123"/>
    <mergeCell ref="AH122:AJ123"/>
    <mergeCell ref="V118:X119"/>
    <mergeCell ref="Y118:AA119"/>
    <mergeCell ref="AB118:AD119"/>
    <mergeCell ref="AE118:AG119"/>
    <mergeCell ref="AH118:AJ119"/>
    <mergeCell ref="A120:A121"/>
    <mergeCell ref="B120:B121"/>
    <mergeCell ref="C120:L121"/>
    <mergeCell ref="M120:O121"/>
    <mergeCell ref="AB120:AB121"/>
    <mergeCell ref="AC120:AC121"/>
    <mergeCell ref="AD120:AD121"/>
    <mergeCell ref="AE120:AG121"/>
    <mergeCell ref="AH120:AJ121"/>
    <mergeCell ref="F116:K116"/>
    <mergeCell ref="M116:R116"/>
    <mergeCell ref="B118:B119"/>
    <mergeCell ref="C118:O119"/>
    <mergeCell ref="P118:R119"/>
    <mergeCell ref="S118:U119"/>
    <mergeCell ref="B113:C113"/>
    <mergeCell ref="F113:K113"/>
    <mergeCell ref="M113:R113"/>
    <mergeCell ref="F114:K114"/>
    <mergeCell ref="M114:R114"/>
    <mergeCell ref="B115:C115"/>
    <mergeCell ref="F115:K115"/>
    <mergeCell ref="M115:R115"/>
    <mergeCell ref="AH110:AJ110"/>
    <mergeCell ref="B111:C111"/>
    <mergeCell ref="F111:K111"/>
    <mergeCell ref="M111:R111"/>
    <mergeCell ref="F112:K112"/>
    <mergeCell ref="M112:R112"/>
    <mergeCell ref="AD107:AD108"/>
    <mergeCell ref="AE107:AG108"/>
    <mergeCell ref="AH107:AJ108"/>
    <mergeCell ref="J110:M110"/>
    <mergeCell ref="N110:R110"/>
    <mergeCell ref="S110:U110"/>
    <mergeCell ref="V110:X110"/>
    <mergeCell ref="Y110:AA110"/>
    <mergeCell ref="AB110:AD110"/>
    <mergeCell ref="AE110:AG110"/>
    <mergeCell ref="AH103:AJ104"/>
    <mergeCell ref="A105:A106"/>
    <mergeCell ref="B105:B106"/>
    <mergeCell ref="C105:L106"/>
    <mergeCell ref="M105:O106"/>
    <mergeCell ref="AB105:AB106"/>
    <mergeCell ref="AC105:AC106"/>
    <mergeCell ref="AD105:AD106"/>
    <mergeCell ref="AE105:AG106"/>
    <mergeCell ref="AH105:AJ106"/>
    <mergeCell ref="A103:A104"/>
    <mergeCell ref="B103:B104"/>
    <mergeCell ref="C103:L104"/>
    <mergeCell ref="M103:O104"/>
    <mergeCell ref="AB103:AB104"/>
    <mergeCell ref="AC103:AC104"/>
    <mergeCell ref="AD103:AD104"/>
    <mergeCell ref="AE103:AG104"/>
    <mergeCell ref="A107:A108"/>
    <mergeCell ref="B107:B108"/>
    <mergeCell ref="C107:L108"/>
    <mergeCell ref="M107:O108"/>
    <mergeCell ref="AB107:AB108"/>
    <mergeCell ref="AC107:AC108"/>
    <mergeCell ref="AB99:AD100"/>
    <mergeCell ref="AE99:AG100"/>
    <mergeCell ref="AH99:AJ100"/>
    <mergeCell ref="A101:A102"/>
    <mergeCell ref="B101:B102"/>
    <mergeCell ref="C101:L102"/>
    <mergeCell ref="M101:O102"/>
    <mergeCell ref="AB101:AB102"/>
    <mergeCell ref="AC101:AC102"/>
    <mergeCell ref="AD101:AD102"/>
    <mergeCell ref="B99:B100"/>
    <mergeCell ref="C99:O100"/>
    <mergeCell ref="P99:R100"/>
    <mergeCell ref="S99:U100"/>
    <mergeCell ref="V99:X100"/>
    <mergeCell ref="Y99:AA100"/>
    <mergeCell ref="AE101:AG102"/>
    <mergeCell ref="AH101:AJ102"/>
    <mergeCell ref="B96:C96"/>
    <mergeCell ref="F96:K96"/>
    <mergeCell ref="M96:R96"/>
    <mergeCell ref="F97:K97"/>
    <mergeCell ref="M97:R97"/>
    <mergeCell ref="B92:C92"/>
    <mergeCell ref="F92:K92"/>
    <mergeCell ref="M92:R92"/>
    <mergeCell ref="F93:K93"/>
    <mergeCell ref="M93:R93"/>
    <mergeCell ref="B94:C94"/>
    <mergeCell ref="F94:K94"/>
    <mergeCell ref="M94:R94"/>
    <mergeCell ref="J91:M91"/>
    <mergeCell ref="N91:R91"/>
    <mergeCell ref="S91:U91"/>
    <mergeCell ref="V91:X91"/>
    <mergeCell ref="Y91:AA91"/>
    <mergeCell ref="AB91:AD91"/>
    <mergeCell ref="AE91:AG91"/>
    <mergeCell ref="AH91:AJ91"/>
    <mergeCell ref="F95:K95"/>
    <mergeCell ref="M95:R95"/>
    <mergeCell ref="A88:A89"/>
    <mergeCell ref="B88:B89"/>
    <mergeCell ref="C88:L89"/>
    <mergeCell ref="M88:O89"/>
    <mergeCell ref="AB88:AB89"/>
    <mergeCell ref="AC88:AC89"/>
    <mergeCell ref="AD88:AD89"/>
    <mergeCell ref="AE88:AG89"/>
    <mergeCell ref="AH88:AJ89"/>
    <mergeCell ref="A86:A87"/>
    <mergeCell ref="B86:B87"/>
    <mergeCell ref="C86:L87"/>
    <mergeCell ref="M86:O87"/>
    <mergeCell ref="AB86:AB87"/>
    <mergeCell ref="AC86:AC87"/>
    <mergeCell ref="AD86:AD87"/>
    <mergeCell ref="AE86:AG87"/>
    <mergeCell ref="AH86:AJ87"/>
    <mergeCell ref="A84:A85"/>
    <mergeCell ref="B84:B85"/>
    <mergeCell ref="C84:L85"/>
    <mergeCell ref="M84:O85"/>
    <mergeCell ref="AB84:AB85"/>
    <mergeCell ref="AC84:AC85"/>
    <mergeCell ref="AD84:AD85"/>
    <mergeCell ref="AE84:AG85"/>
    <mergeCell ref="AH84:AJ85"/>
    <mergeCell ref="V80:X81"/>
    <mergeCell ref="Y80:AA81"/>
    <mergeCell ref="AB80:AD81"/>
    <mergeCell ref="AE80:AG81"/>
    <mergeCell ref="AH80:AJ81"/>
    <mergeCell ref="A82:A83"/>
    <mergeCell ref="B82:B83"/>
    <mergeCell ref="C82:L83"/>
    <mergeCell ref="M82:O83"/>
    <mergeCell ref="AB82:AB83"/>
    <mergeCell ref="AC82:AC83"/>
    <mergeCell ref="AD82:AD83"/>
    <mergeCell ref="AE82:AG83"/>
    <mergeCell ref="AH82:AJ83"/>
    <mergeCell ref="F78:K78"/>
    <mergeCell ref="M78:R78"/>
    <mergeCell ref="B80:B81"/>
    <mergeCell ref="C80:O81"/>
    <mergeCell ref="P80:R81"/>
    <mergeCell ref="S80:U81"/>
    <mergeCell ref="B75:C75"/>
    <mergeCell ref="F75:K75"/>
    <mergeCell ref="M75:R75"/>
    <mergeCell ref="F76:K76"/>
    <mergeCell ref="M76:R76"/>
    <mergeCell ref="B77:C77"/>
    <mergeCell ref="F77:K77"/>
    <mergeCell ref="M77:R77"/>
    <mergeCell ref="AH72:AJ72"/>
    <mergeCell ref="B73:C73"/>
    <mergeCell ref="F73:K73"/>
    <mergeCell ref="M73:R73"/>
    <mergeCell ref="F74:K74"/>
    <mergeCell ref="M74:R74"/>
    <mergeCell ref="AD69:AD70"/>
    <mergeCell ref="AE69:AG70"/>
    <mergeCell ref="AH69:AJ70"/>
    <mergeCell ref="J72:M72"/>
    <mergeCell ref="N72:R72"/>
    <mergeCell ref="S72:U72"/>
    <mergeCell ref="V72:X72"/>
    <mergeCell ref="Y72:AA72"/>
    <mergeCell ref="AB72:AD72"/>
    <mergeCell ref="AE72:AG72"/>
    <mergeCell ref="AH65:AJ66"/>
    <mergeCell ref="A67:A68"/>
    <mergeCell ref="B67:B68"/>
    <mergeCell ref="C67:L68"/>
    <mergeCell ref="M67:O68"/>
    <mergeCell ref="AB67:AB68"/>
    <mergeCell ref="AC67:AC68"/>
    <mergeCell ref="AD67:AD68"/>
    <mergeCell ref="AE67:AG68"/>
    <mergeCell ref="AH67:AJ68"/>
    <mergeCell ref="A65:A66"/>
    <mergeCell ref="B65:B66"/>
    <mergeCell ref="C65:L66"/>
    <mergeCell ref="M65:O66"/>
    <mergeCell ref="AB65:AB66"/>
    <mergeCell ref="AC65:AC66"/>
    <mergeCell ref="AD65:AD66"/>
    <mergeCell ref="AE65:AG66"/>
    <mergeCell ref="A69:A70"/>
    <mergeCell ref="B69:B70"/>
    <mergeCell ref="C69:L70"/>
    <mergeCell ref="M69:O70"/>
    <mergeCell ref="AB69:AB70"/>
    <mergeCell ref="AC69:AC70"/>
    <mergeCell ref="AB61:AD62"/>
    <mergeCell ref="AE61:AG62"/>
    <mergeCell ref="AH61:AJ62"/>
    <mergeCell ref="A63:A64"/>
    <mergeCell ref="B63:B64"/>
    <mergeCell ref="C63:L64"/>
    <mergeCell ref="M63:O64"/>
    <mergeCell ref="AB63:AB64"/>
    <mergeCell ref="AC63:AC64"/>
    <mergeCell ref="AD63:AD64"/>
    <mergeCell ref="B61:B62"/>
    <mergeCell ref="C61:O62"/>
    <mergeCell ref="P61:R62"/>
    <mergeCell ref="S61:U62"/>
    <mergeCell ref="V61:X62"/>
    <mergeCell ref="Y61:AA62"/>
    <mergeCell ref="AE63:AG64"/>
    <mergeCell ref="AH63:AJ64"/>
    <mergeCell ref="B58:C58"/>
    <mergeCell ref="F58:K58"/>
    <mergeCell ref="M58:R58"/>
    <mergeCell ref="F59:K59"/>
    <mergeCell ref="M59:R59"/>
    <mergeCell ref="B54:C54"/>
    <mergeCell ref="F54:K54"/>
    <mergeCell ref="M54:R54"/>
    <mergeCell ref="F55:K55"/>
    <mergeCell ref="M55:R55"/>
    <mergeCell ref="B56:C56"/>
    <mergeCell ref="F56:K56"/>
    <mergeCell ref="M56:R56"/>
    <mergeCell ref="J53:M53"/>
    <mergeCell ref="N53:R53"/>
    <mergeCell ref="S53:U53"/>
    <mergeCell ref="V53:X53"/>
    <mergeCell ref="Y53:AA53"/>
    <mergeCell ref="AB53:AD53"/>
    <mergeCell ref="AE53:AG53"/>
    <mergeCell ref="AH53:AJ53"/>
    <mergeCell ref="F57:K57"/>
    <mergeCell ref="M57:R57"/>
    <mergeCell ref="A50:A51"/>
    <mergeCell ref="B50:B51"/>
    <mergeCell ref="C50:L51"/>
    <mergeCell ref="M50:O51"/>
    <mergeCell ref="AB50:AB51"/>
    <mergeCell ref="AC50:AC51"/>
    <mergeCell ref="AD50:AD51"/>
    <mergeCell ref="AE50:AG51"/>
    <mergeCell ref="AH50:AJ51"/>
    <mergeCell ref="A48:A49"/>
    <mergeCell ref="B48:B49"/>
    <mergeCell ref="C48:L49"/>
    <mergeCell ref="M48:O49"/>
    <mergeCell ref="AB48:AB49"/>
    <mergeCell ref="AC48:AC49"/>
    <mergeCell ref="AD48:AD49"/>
    <mergeCell ref="AE48:AG49"/>
    <mergeCell ref="AH48:AJ49"/>
    <mergeCell ref="A46:A47"/>
    <mergeCell ref="B46:B47"/>
    <mergeCell ref="C46:L47"/>
    <mergeCell ref="M46:O47"/>
    <mergeCell ref="AB46:AB47"/>
    <mergeCell ref="AC46:AC47"/>
    <mergeCell ref="AD46:AD47"/>
    <mergeCell ref="AE46:AG47"/>
    <mergeCell ref="AH46:AJ47"/>
    <mergeCell ref="V42:X43"/>
    <mergeCell ref="Y42:AA43"/>
    <mergeCell ref="AB42:AD43"/>
    <mergeCell ref="AE42:AG43"/>
    <mergeCell ref="AH42:AJ43"/>
    <mergeCell ref="A44:A45"/>
    <mergeCell ref="B44:B45"/>
    <mergeCell ref="C44:L45"/>
    <mergeCell ref="M44:O45"/>
    <mergeCell ref="AB44:AB45"/>
    <mergeCell ref="AC44:AC45"/>
    <mergeCell ref="AD44:AD45"/>
    <mergeCell ref="AE44:AG45"/>
    <mergeCell ref="AH44:AJ45"/>
    <mergeCell ref="F40:K40"/>
    <mergeCell ref="M40:R40"/>
    <mergeCell ref="B42:B43"/>
    <mergeCell ref="C42:O43"/>
    <mergeCell ref="P42:R43"/>
    <mergeCell ref="S42:U43"/>
    <mergeCell ref="B37:C37"/>
    <mergeCell ref="F37:K37"/>
    <mergeCell ref="M37:R37"/>
    <mergeCell ref="F38:K38"/>
    <mergeCell ref="M38:R38"/>
    <mergeCell ref="B39:C39"/>
    <mergeCell ref="F39:K39"/>
    <mergeCell ref="M39:R39"/>
    <mergeCell ref="AH34:AJ34"/>
    <mergeCell ref="B35:C35"/>
    <mergeCell ref="F35:K35"/>
    <mergeCell ref="M35:R35"/>
    <mergeCell ref="F36:K36"/>
    <mergeCell ref="M36:R36"/>
    <mergeCell ref="AD31:AD32"/>
    <mergeCell ref="AE31:AG32"/>
    <mergeCell ref="AH31:AJ32"/>
    <mergeCell ref="J34:M34"/>
    <mergeCell ref="N34:R34"/>
    <mergeCell ref="S34:U34"/>
    <mergeCell ref="V34:X34"/>
    <mergeCell ref="Y34:AA34"/>
    <mergeCell ref="AB34:AD34"/>
    <mergeCell ref="AE34:AG34"/>
    <mergeCell ref="AH27:AJ28"/>
    <mergeCell ref="A29:A30"/>
    <mergeCell ref="B29:B30"/>
    <mergeCell ref="C29:L30"/>
    <mergeCell ref="M29:O30"/>
    <mergeCell ref="AB29:AB30"/>
    <mergeCell ref="AC29:AC30"/>
    <mergeCell ref="AD29:AD30"/>
    <mergeCell ref="AE29:AG30"/>
    <mergeCell ref="AH29:AJ30"/>
    <mergeCell ref="A27:A28"/>
    <mergeCell ref="B27:B28"/>
    <mergeCell ref="C27:L28"/>
    <mergeCell ref="M27:O28"/>
    <mergeCell ref="AB27:AB28"/>
    <mergeCell ref="AC27:AC28"/>
    <mergeCell ref="AD27:AD28"/>
    <mergeCell ref="AE27:AG28"/>
    <mergeCell ref="A31:A32"/>
    <mergeCell ref="B31:B32"/>
    <mergeCell ref="C31:L32"/>
    <mergeCell ref="M31:O32"/>
    <mergeCell ref="AB31:AB32"/>
    <mergeCell ref="AC31:AC32"/>
    <mergeCell ref="AB23:AD24"/>
    <mergeCell ref="AE23:AG24"/>
    <mergeCell ref="AH23:AJ24"/>
    <mergeCell ref="A25:A26"/>
    <mergeCell ref="B25:B26"/>
    <mergeCell ref="C25:L26"/>
    <mergeCell ref="M25:O26"/>
    <mergeCell ref="AB25:AB26"/>
    <mergeCell ref="AC25:AC26"/>
    <mergeCell ref="AD25:AD26"/>
    <mergeCell ref="B23:B24"/>
    <mergeCell ref="C23:O24"/>
    <mergeCell ref="P23:R24"/>
    <mergeCell ref="S23:U24"/>
    <mergeCell ref="V23:X24"/>
    <mergeCell ref="Y23:AA24"/>
    <mergeCell ref="AE25:AG26"/>
    <mergeCell ref="AH25:AJ26"/>
    <mergeCell ref="B20:C20"/>
    <mergeCell ref="F20:K20"/>
    <mergeCell ref="M20:R20"/>
    <mergeCell ref="F21:K21"/>
    <mergeCell ref="M21:R21"/>
    <mergeCell ref="B16:C16"/>
    <mergeCell ref="F16:K16"/>
    <mergeCell ref="M16:R16"/>
    <mergeCell ref="F17:K17"/>
    <mergeCell ref="M17:R17"/>
    <mergeCell ref="B18:C18"/>
    <mergeCell ref="F18:K18"/>
    <mergeCell ref="M18:R18"/>
    <mergeCell ref="J15:M15"/>
    <mergeCell ref="N15:R15"/>
    <mergeCell ref="S15:U15"/>
    <mergeCell ref="V15:X15"/>
    <mergeCell ref="Y15:AA15"/>
    <mergeCell ref="AB15:AD15"/>
    <mergeCell ref="AE15:AG15"/>
    <mergeCell ref="AH15:AJ15"/>
    <mergeCell ref="F19:K19"/>
    <mergeCell ref="M19:R19"/>
    <mergeCell ref="A12:A13"/>
    <mergeCell ref="B12:B13"/>
    <mergeCell ref="C12:L13"/>
    <mergeCell ref="M12:O13"/>
    <mergeCell ref="AB12:AB13"/>
    <mergeCell ref="AC12:AC13"/>
    <mergeCell ref="AD12:AD13"/>
    <mergeCell ref="AE12:AG13"/>
    <mergeCell ref="AH12:AJ13"/>
    <mergeCell ref="AD8:AD9"/>
    <mergeCell ref="AE8:AG9"/>
    <mergeCell ref="AH8:AJ9"/>
    <mergeCell ref="A10:A11"/>
    <mergeCell ref="B10:B11"/>
    <mergeCell ref="C10:L11"/>
    <mergeCell ref="M10:O11"/>
    <mergeCell ref="AB10:AB11"/>
    <mergeCell ref="AC10:AC11"/>
    <mergeCell ref="AD10:AD11"/>
    <mergeCell ref="A8:A9"/>
    <mergeCell ref="B8:B9"/>
    <mergeCell ref="C8:L9"/>
    <mergeCell ref="M8:O9"/>
    <mergeCell ref="AB8:AB9"/>
    <mergeCell ref="AC8:AC9"/>
    <mergeCell ref="AE10:AG11"/>
    <mergeCell ref="AH10:AJ11"/>
    <mergeCell ref="A6:A7"/>
    <mergeCell ref="B6:B7"/>
    <mergeCell ref="C6:L7"/>
    <mergeCell ref="M6:O7"/>
    <mergeCell ref="AB6:AB7"/>
    <mergeCell ref="AC6:AC7"/>
    <mergeCell ref="AD6:AD7"/>
    <mergeCell ref="AE6:AG7"/>
    <mergeCell ref="AH6:AJ7"/>
    <mergeCell ref="B1:AJ1"/>
    <mergeCell ref="B2:AJ2"/>
    <mergeCell ref="B4:B5"/>
    <mergeCell ref="C4:O5"/>
    <mergeCell ref="P4:R5"/>
    <mergeCell ref="S4:U5"/>
    <mergeCell ref="V4:X5"/>
    <mergeCell ref="Y4:AA5"/>
    <mergeCell ref="AB4:AD5"/>
    <mergeCell ref="AE4:AG5"/>
    <mergeCell ref="AH4:AJ5"/>
  </mergeCells>
  <dataValidations count="1">
    <dataValidation type="list" allowBlank="1" showInputMessage="1" showErrorMessage="1" sqref="AH117 AH98 AH155 AJ136 AJ79 AH79 AH60 AJ60 AJ22 AJ155 AH136 AJ41 AJ98 AJ117 AH41 AH22" xr:uid="{D38A3786-D845-4091-AD41-EAAD99B007BF}">
      <formula1>"0,1,2,3"</formula1>
    </dataValidation>
  </dataValidations>
  <printOptions horizontalCentered="1"/>
  <pageMargins left="0.39370078740157483" right="0.35433070866141736" top="0.19685039370078741" bottom="0.19685039370078741" header="0" footer="0"/>
  <pageSetup paperSize="9" orientation="portrait" horizontalDpi="300" verticalDpi="300" r:id="rId1"/>
  <headerFooter alignWithMargins="0"/>
  <rowBreaks count="2" manualBreakCount="2">
    <brk id="59" max="16383" man="1"/>
    <brk id="11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3824-F92D-4873-96B1-42C234B62C21}">
  <sheetPr>
    <tabColor rgb="FF92D050"/>
    <pageSetUpPr fitToPage="1"/>
  </sheetPr>
  <dimension ref="A1:AB19"/>
  <sheetViews>
    <sheetView workbookViewId="0">
      <selection activeCell="J15" sqref="J15"/>
    </sheetView>
  </sheetViews>
  <sheetFormatPr defaultColWidth="8.81640625" defaultRowHeight="11.5" x14ac:dyDescent="0.25"/>
  <cols>
    <col min="1" max="1" width="9.1796875" style="42" customWidth="1"/>
    <col min="2" max="2" width="4.7265625" style="113" customWidth="1"/>
    <col min="3" max="3" width="3" style="42" customWidth="1"/>
    <col min="4" max="4" width="15.7265625" style="118" customWidth="1"/>
    <col min="5" max="5" width="4.7265625" style="135" customWidth="1"/>
    <col min="6" max="6" width="15.7265625" style="118" customWidth="1"/>
    <col min="7" max="7" width="4.7265625" style="119" customWidth="1"/>
    <col min="8" max="8" width="15.7265625" style="120" customWidth="1"/>
    <col min="9" max="9" width="4.7265625" style="119" customWidth="1"/>
    <col min="10" max="10" width="15.7265625" style="118" customWidth="1"/>
    <col min="11" max="11" width="4.7265625" style="119" customWidth="1"/>
    <col min="12" max="16384" width="8.81640625" style="42"/>
  </cols>
  <sheetData>
    <row r="1" spans="1:28" ht="12.75" customHeight="1" x14ac:dyDescent="0.25">
      <c r="A1" s="112" t="s">
        <v>11</v>
      </c>
      <c r="C1" s="323" t="str">
        <f>[6]Prijave!A1</f>
        <v>NAZIV TEKMOVANJA</v>
      </c>
      <c r="D1" s="324"/>
      <c r="E1" s="324"/>
      <c r="F1" s="324"/>
      <c r="G1" s="324"/>
      <c r="H1" s="324"/>
      <c r="I1" s="324"/>
      <c r="J1" s="324"/>
      <c r="K1" s="325"/>
      <c r="L1" s="82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8"/>
    </row>
    <row r="2" spans="1:28" ht="13.5" customHeight="1" thickBot="1" x14ac:dyDescent="0.3">
      <c r="A2" s="42">
        <v>8</v>
      </c>
      <c r="C2" s="452" t="str">
        <f>[6]Prijave!D3 &amp; " - Finalna skupina "</f>
        <v xml:space="preserve">U9 DEČKI - Finalna skupina </v>
      </c>
      <c r="D2" s="453"/>
      <c r="E2" s="453"/>
      <c r="F2" s="453"/>
      <c r="G2" s="453"/>
      <c r="H2" s="453"/>
      <c r="I2" s="453"/>
      <c r="J2" s="453"/>
      <c r="K2" s="454"/>
    </row>
    <row r="4" spans="1:28" ht="12.75" customHeight="1" x14ac:dyDescent="0.25">
      <c r="A4" s="113" t="s">
        <v>91</v>
      </c>
      <c r="B4" s="493">
        <v>8</v>
      </c>
      <c r="C4" s="456">
        <v>1</v>
      </c>
      <c r="D4" s="116" t="str">
        <f>IF((B4=""),"",VLOOKUP(B4,[6]Prijave!$C$6:$E$81,2))</f>
        <v xml:space="preserve">KAVČIČ ADAM </v>
      </c>
      <c r="E4" s="117"/>
      <c r="K4" s="121"/>
    </row>
    <row r="5" spans="1:28" ht="12.75" customHeight="1" x14ac:dyDescent="0.3">
      <c r="A5" s="42" t="s">
        <v>92</v>
      </c>
      <c r="B5" s="493"/>
      <c r="C5" s="456"/>
      <c r="D5" s="123" t="s">
        <v>93</v>
      </c>
      <c r="E5" s="249" t="str">
        <f>IF((B4=""),"","("&amp;UPPER(VLOOKUP(B4,[6]Prijave!$C$6:$E$81,3))&amp;")")</f>
        <v>(ŠENTJOŠT)</v>
      </c>
      <c r="F5" s="125" t="str">
        <f>IF((E6=""),"",VLOOKUP(E6,[6]Prijave!$C$6:$E$81,2))</f>
        <v xml:space="preserve">KAVČIČ ADAM </v>
      </c>
      <c r="G5" s="126"/>
      <c r="K5" s="121"/>
    </row>
    <row r="6" spans="1:28" ht="12.75" customHeight="1" x14ac:dyDescent="0.25">
      <c r="B6" s="493"/>
      <c r="C6" s="456">
        <v>2</v>
      </c>
      <c r="D6" s="116" t="str">
        <f>IF((B6=""),"",VLOOKUP(B6,[6]Prijave!$C$6:$E$81,2))</f>
        <v/>
      </c>
      <c r="E6" s="127">
        <v>8</v>
      </c>
      <c r="F6" s="128"/>
      <c r="G6" s="250" t="str">
        <f>IF((E6=""),"","("&amp;UPPER(VLOOKUP(E6,[6]Prijave!$C$6:$E$81,3))&amp;")")</f>
        <v>(ŠENTJOŠT)</v>
      </c>
      <c r="K6" s="121"/>
    </row>
    <row r="7" spans="1:28" ht="13.5" customHeight="1" x14ac:dyDescent="0.3">
      <c r="B7" s="493"/>
      <c r="C7" s="456"/>
      <c r="D7" s="123" t="s">
        <v>182</v>
      </c>
      <c r="E7" s="251" t="str">
        <f>IF((B6=""),"","("&amp;UPPER(VLOOKUP(B6,[6]Prijave!$C$6:$E$81,3))&amp;")")</f>
        <v/>
      </c>
      <c r="G7" s="131"/>
      <c r="H7" s="125" t="str">
        <f>IF((G8=""),"",VLOOKUP(G8,[6]Prijave!$C$6:$E$81,2))</f>
        <v xml:space="preserve">KAVČIČ ADAM </v>
      </c>
      <c r="I7" s="126"/>
      <c r="K7" s="121"/>
    </row>
    <row r="8" spans="1:28" x14ac:dyDescent="0.25">
      <c r="A8" s="42" t="s">
        <v>98</v>
      </c>
      <c r="B8" s="493">
        <v>3</v>
      </c>
      <c r="C8" s="456">
        <v>3</v>
      </c>
      <c r="D8" s="116" t="str">
        <f>IF((B8=""),"",VLOOKUP(B8,[6]Prijave!$C$6:$E$81,2))</f>
        <v xml:space="preserve">ŠTRUKELJ ŽIGA </v>
      </c>
      <c r="E8" s="117"/>
      <c r="G8" s="132">
        <v>8</v>
      </c>
      <c r="H8" s="128" t="s">
        <v>273</v>
      </c>
      <c r="I8" s="250" t="str">
        <f>IF((G8=""),"","("&amp;UPPER(VLOOKUP(G8,[6]Prijave!$C$6:$E$81,3))&amp;")")</f>
        <v>(ŠENTJOŠT)</v>
      </c>
    </row>
    <row r="9" spans="1:28" x14ac:dyDescent="0.25">
      <c r="B9" s="493"/>
      <c r="C9" s="456"/>
      <c r="E9" s="249" t="str">
        <f>IF((B8=""),"","("&amp;UPPER(VLOOKUP(B8,[6]Prijave!$C$6:$E$81,3))&amp;")")</f>
        <v>(RAKEK)</v>
      </c>
      <c r="F9" s="125" t="str">
        <f>IF((E10=""),"",VLOOKUP(E10,[6]Prijave!$C$6:$E$81,2))</f>
        <v xml:space="preserve">KOŠIR VITO </v>
      </c>
      <c r="G9" s="133"/>
      <c r="I9" s="131"/>
    </row>
    <row r="10" spans="1:28" x14ac:dyDescent="0.25">
      <c r="A10" s="42" t="s">
        <v>26</v>
      </c>
      <c r="B10" s="493">
        <v>7</v>
      </c>
      <c r="C10" s="456">
        <v>4</v>
      </c>
      <c r="D10" s="116" t="str">
        <f>IF((B10=""),"",VLOOKUP(B10,[6]Prijave!$C$6:$E$81,2))</f>
        <v xml:space="preserve">KOŠIR VITO </v>
      </c>
      <c r="E10" s="132">
        <v>7</v>
      </c>
      <c r="F10" s="134" t="s">
        <v>272</v>
      </c>
      <c r="G10" s="135" t="str">
        <f>IF((E10=""),"","("&amp;UPPER(VLOOKUP(E10,[6]Prijave!$C$6:$E$81,3))&amp;")")</f>
        <v>(ŠENTJOŠT)</v>
      </c>
      <c r="I10" s="131"/>
    </row>
    <row r="11" spans="1:28" ht="12" x14ac:dyDescent="0.3">
      <c r="B11" s="493"/>
      <c r="C11" s="456"/>
      <c r="D11" s="123" t="s">
        <v>101</v>
      </c>
      <c r="E11" s="251" t="str">
        <f>IF((B10=""),"","("&amp;UPPER(VLOOKUP(B10,[6]Prijave!$C$6:$E$81,3))&amp;")")</f>
        <v>(ŠENTJOŠT)</v>
      </c>
      <c r="I11" s="131"/>
      <c r="J11" s="125" t="str">
        <f>IF((I12=""),"",VLOOKUP(I12,[6]Prijave!$C$6:$E$81,2))</f>
        <v xml:space="preserve">PREVALJŠEK BENJAMIN </v>
      </c>
      <c r="K11" s="126"/>
    </row>
    <row r="12" spans="1:28" x14ac:dyDescent="0.25">
      <c r="A12" s="42" t="s">
        <v>102</v>
      </c>
      <c r="B12" s="493">
        <v>5</v>
      </c>
      <c r="C12" s="456">
        <v>5</v>
      </c>
      <c r="D12" s="116" t="str">
        <f>IF((B12=""),"",VLOOKUP(B12,[6]Prijave!$C$6:$E$81,2))</f>
        <v xml:space="preserve">RUS DAVID </v>
      </c>
      <c r="E12" s="117"/>
      <c r="I12" s="132">
        <v>1</v>
      </c>
      <c r="J12" s="128" t="s">
        <v>280</v>
      </c>
      <c r="K12" s="252" t="str">
        <f>IF((I12=""),"","("&amp;UPPER(VLOOKUP(I12,[6]Prijave!$C$6:$E$81,3))&amp;")")</f>
        <v>(KRKA)</v>
      </c>
    </row>
    <row r="13" spans="1:28" ht="12" x14ac:dyDescent="0.3">
      <c r="B13" s="493"/>
      <c r="C13" s="456"/>
      <c r="D13" s="123" t="s">
        <v>101</v>
      </c>
      <c r="E13" s="249" t="str">
        <f>IF((B12=""),"","("&amp;UPPER(VLOOKUP(B12,[6]Prijave!$C$6:$E$81,3))&amp;")")</f>
        <v>(PRE)</v>
      </c>
      <c r="F13" s="125" t="str">
        <f>IF((E14=""),"",VLOOKUP(E14,[6]Prijave!$C$6:$E$81,2))</f>
        <v xml:space="preserve">PREVALJŠEK BENJAMIN </v>
      </c>
      <c r="G13" s="126"/>
      <c r="I13" s="131"/>
    </row>
    <row r="14" spans="1:28" x14ac:dyDescent="0.25">
      <c r="A14" s="42" t="s">
        <v>107</v>
      </c>
      <c r="B14" s="493">
        <v>1</v>
      </c>
      <c r="C14" s="456">
        <v>6</v>
      </c>
      <c r="D14" s="116" t="str">
        <f>IF((B14=""),"",VLOOKUP(B14,[6]Prijave!$C$6:$E$81,2))</f>
        <v xml:space="preserve">PREVALJŠEK BENJAMIN </v>
      </c>
      <c r="E14" s="127">
        <v>1</v>
      </c>
      <c r="F14" s="128" t="s">
        <v>280</v>
      </c>
      <c r="G14" s="250" t="str">
        <f>IF((E14=""),"","("&amp;UPPER(VLOOKUP(E14,[6]Prijave!$C$6:$E$81,3))&amp;")")</f>
        <v>(KRKA)</v>
      </c>
      <c r="I14" s="131"/>
    </row>
    <row r="15" spans="1:28" ht="12" x14ac:dyDescent="0.3">
      <c r="B15" s="493"/>
      <c r="C15" s="456"/>
      <c r="D15" s="123"/>
      <c r="E15" s="251" t="str">
        <f>IF((B14=""),"","("&amp;UPPER(VLOOKUP(B14,[6]Prijave!$C$6:$E$81,3))&amp;")")</f>
        <v>(KRKA)</v>
      </c>
      <c r="G15" s="131"/>
      <c r="H15" s="125" t="str">
        <f>IF((G16=""),"",VLOOKUP(G16,[6]Prijave!$C$6:$E$81,2))</f>
        <v xml:space="preserve">PREVALJŠEK BENJAMIN </v>
      </c>
      <c r="I15" s="133"/>
    </row>
    <row r="16" spans="1:28" x14ac:dyDescent="0.25">
      <c r="B16" s="493"/>
      <c r="C16" s="456">
        <v>7</v>
      </c>
      <c r="D16" s="116" t="str">
        <f>IF((B16=""),"",VLOOKUP(B16,[6]Prijave!$C$6:$E$81,2))</f>
        <v/>
      </c>
      <c r="E16" s="117"/>
      <c r="G16" s="132">
        <v>1</v>
      </c>
      <c r="H16" s="134" t="s">
        <v>273</v>
      </c>
      <c r="I16" s="135" t="str">
        <f>IF((G16=""),"","("&amp;UPPER(VLOOKUP(G16,[6]Prijave!$C$6:$E$81,3))&amp;")")</f>
        <v>(KRKA)</v>
      </c>
    </row>
    <row r="17" spans="1:7" x14ac:dyDescent="0.25">
      <c r="B17" s="493"/>
      <c r="C17" s="456"/>
      <c r="D17" s="118" t="s">
        <v>182</v>
      </c>
      <c r="E17" s="249" t="str">
        <f>IF((B16=""),"","("&amp;UPPER(VLOOKUP(B16,[6]Prijave!$C$6:$E$81,3))&amp;")")</f>
        <v/>
      </c>
      <c r="F17" s="125" t="str">
        <f>IF((E18=""),"",VLOOKUP(E18,[6]Prijave!$C$6:$E$81,2))</f>
        <v xml:space="preserve">PETROVIČIČ ANŽE </v>
      </c>
      <c r="G17" s="133"/>
    </row>
    <row r="18" spans="1:7" x14ac:dyDescent="0.25">
      <c r="A18" s="42" t="s">
        <v>109</v>
      </c>
      <c r="B18" s="493">
        <v>4</v>
      </c>
      <c r="C18" s="456">
        <v>8</v>
      </c>
      <c r="D18" s="116" t="str">
        <f>IF((B18=""),"",VLOOKUP(B18,[6]Prijave!$C$6:$E$81,2))</f>
        <v xml:space="preserve">PETROVIČIČ ANŽE </v>
      </c>
      <c r="E18" s="132">
        <v>4</v>
      </c>
      <c r="F18" s="134"/>
      <c r="G18" s="135" t="str">
        <f>IF((E18=""),"","("&amp;UPPER(VLOOKUP(E18,[6]Prijave!$C$6:$E$81,3))&amp;")")</f>
        <v>(PRE)</v>
      </c>
    </row>
    <row r="19" spans="1:7" ht="12" x14ac:dyDescent="0.3">
      <c r="B19" s="493"/>
      <c r="C19" s="456"/>
      <c r="D19" s="123" t="s">
        <v>110</v>
      </c>
      <c r="E19" s="251" t="str">
        <f>IF((B18=""),"","("&amp;UPPER(VLOOKUP(B18,[6]Prijave!$C$6:$E$81,3))&amp;")")</f>
        <v>(PRE)</v>
      </c>
    </row>
  </sheetData>
  <mergeCells count="18">
    <mergeCell ref="B14:B15"/>
    <mergeCell ref="C14:C15"/>
    <mergeCell ref="B16:B17"/>
    <mergeCell ref="C16:C17"/>
    <mergeCell ref="B18:B19"/>
    <mergeCell ref="C18:C19"/>
    <mergeCell ref="B8:B9"/>
    <mergeCell ref="C8:C9"/>
    <mergeCell ref="B10:B11"/>
    <mergeCell ref="C10:C11"/>
    <mergeCell ref="B12:B13"/>
    <mergeCell ref="C12:C13"/>
    <mergeCell ref="C1:K1"/>
    <mergeCell ref="C2:K2"/>
    <mergeCell ref="B4:B5"/>
    <mergeCell ref="C4:C5"/>
    <mergeCell ref="B6:B7"/>
    <mergeCell ref="C6:C7"/>
  </mergeCells>
  <printOptions horizontalCentered="1"/>
  <pageMargins left="0.15748031496062992" right="0.15748031496062992" top="0.47244094488188981" bottom="0.51181102362204722" header="0.11811023622047245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B5ED-F630-4523-A889-4270A0AC91A7}">
  <sheetPr>
    <tabColor rgb="FFFF0000"/>
  </sheetPr>
  <dimension ref="B1:P9"/>
  <sheetViews>
    <sheetView tabSelected="1" workbookViewId="0">
      <selection activeCell="L10" sqref="L10"/>
    </sheetView>
  </sheetViews>
  <sheetFormatPr defaultRowHeight="14.5" x14ac:dyDescent="0.35"/>
  <cols>
    <col min="2" max="2" width="6" customWidth="1"/>
    <col min="3" max="3" width="17.453125" customWidth="1"/>
    <col min="4" max="4" width="10.90625" customWidth="1"/>
    <col min="13" max="16" width="0" hidden="1" customWidth="1"/>
  </cols>
  <sheetData>
    <row r="1" spans="2:16" x14ac:dyDescent="0.35">
      <c r="C1" s="195" t="s">
        <v>230</v>
      </c>
    </row>
    <row r="2" spans="2:16" ht="15" thickBot="1" x14ac:dyDescent="0.4"/>
    <row r="3" spans="2:16" ht="15" thickBot="1" x14ac:dyDescent="0.4">
      <c r="B3" s="156">
        <f>IF(COUNTA(C4:C8)=COUNT(K4:K8),1,0)</f>
        <v>1</v>
      </c>
      <c r="C3" s="157" t="s">
        <v>202</v>
      </c>
      <c r="D3" s="158" t="s">
        <v>20</v>
      </c>
      <c r="E3" s="159" t="s">
        <v>93</v>
      </c>
      <c r="F3" s="160" t="s">
        <v>110</v>
      </c>
      <c r="G3" s="160" t="s">
        <v>203</v>
      </c>
      <c r="H3" s="160" t="s">
        <v>204</v>
      </c>
      <c r="I3" s="160" t="s">
        <v>205</v>
      </c>
      <c r="J3" s="160" t="s">
        <v>77</v>
      </c>
      <c r="K3" s="253" t="s">
        <v>78</v>
      </c>
      <c r="M3" s="254"/>
      <c r="O3" s="255"/>
      <c r="P3" s="255"/>
    </row>
    <row r="4" spans="2:16" ht="15" thickTop="1" x14ac:dyDescent="0.35">
      <c r="B4" s="162" t="s">
        <v>93</v>
      </c>
      <c r="C4" s="197" t="s">
        <v>231</v>
      </c>
      <c r="D4" s="198" t="s">
        <v>58</v>
      </c>
      <c r="E4" s="165"/>
      <c r="F4" s="166" t="s">
        <v>281</v>
      </c>
      <c r="G4" s="256" t="str">
        <f>RIGHT(E6,1) &amp; "/" &amp; LEFT(E6,1)</f>
        <v>1/3</v>
      </c>
      <c r="H4" s="168" t="s">
        <v>270</v>
      </c>
      <c r="I4" s="257" t="str">
        <f>RIGHT(E8,1) &amp; "/" &amp; LEFT(E8,1)</f>
        <v>3/0</v>
      </c>
      <c r="J4" s="170">
        <f>IF(LEFT(F4,1)="3",1,0)+ IF(LEFT(G4,1)="3",1,0) + IF(LEFT(H4,1)="3",1,0)+IF(LEFT(I4,1)="3",1,0)</f>
        <v>3</v>
      </c>
      <c r="K4" s="171">
        <f>RANK(J4,J$4:J$8)</f>
        <v>1</v>
      </c>
      <c r="L4">
        <v>3</v>
      </c>
      <c r="M4" s="254">
        <f>MAX(J$4:J$8)-J4+1</f>
        <v>1</v>
      </c>
      <c r="N4" t="str">
        <f>CONCATENATE("A",O4)</f>
        <v>A1</v>
      </c>
      <c r="O4" s="258">
        <f>K4</f>
        <v>1</v>
      </c>
      <c r="P4" s="255" t="str">
        <f>C4 &amp; " (" &amp; D4 &amp; ")"</f>
        <v>PETROVČIČ VITA  (PRE)</v>
      </c>
    </row>
    <row r="5" spans="2:16" x14ac:dyDescent="0.35">
      <c r="B5" s="172" t="s">
        <v>110</v>
      </c>
      <c r="C5" s="197" t="s">
        <v>232</v>
      </c>
      <c r="D5" s="198" t="s">
        <v>44</v>
      </c>
      <c r="E5" s="259" t="str">
        <f>RIGHT(F4,1) &amp; "/" &amp; LEFT(F4,1)</f>
        <v>2/3</v>
      </c>
      <c r="F5" s="165"/>
      <c r="G5" s="174" t="s">
        <v>274</v>
      </c>
      <c r="H5" s="208" t="str">
        <f>RIGHT(F7,1) &amp; "/" &amp; LEFT(F7,1)</f>
        <v>3/0</v>
      </c>
      <c r="I5" s="176" t="s">
        <v>270</v>
      </c>
      <c r="J5" s="177">
        <f>IF(LEFT(E5,1)="3",1,0)+ IF(LEFT(G5,1)="3",1,0) + IF(LEFT(H5,1)="3",1,0)+IF(LEFT(I5,1)="3",1,0)</f>
        <v>3</v>
      </c>
      <c r="K5" s="207">
        <f t="shared" ref="K5:K8" si="0">RANK(J5,J$4:J$8)</f>
        <v>1</v>
      </c>
      <c r="L5">
        <v>1</v>
      </c>
      <c r="M5" s="254">
        <f t="shared" ref="M5:M8" si="1">MAX(J$4:J$8)-J5+1</f>
        <v>1</v>
      </c>
      <c r="N5" t="str">
        <f t="shared" ref="N5:N8" si="2">CONCATENATE("A",O5)</f>
        <v>A1</v>
      </c>
      <c r="O5" s="258">
        <f t="shared" ref="O5:O8" si="3">K5</f>
        <v>1</v>
      </c>
      <c r="P5" s="255" t="str">
        <f t="shared" ref="P5:P8" si="4">C5 &amp; " (" &amp; D5 &amp; ")"</f>
        <v>KOŠIR RUBI  (ŠENTJOŠT)</v>
      </c>
    </row>
    <row r="6" spans="2:16" x14ac:dyDescent="0.35">
      <c r="B6" s="172" t="s">
        <v>203</v>
      </c>
      <c r="C6" s="197" t="s">
        <v>233</v>
      </c>
      <c r="D6" s="198" t="s">
        <v>234</v>
      </c>
      <c r="E6" s="178" t="s">
        <v>274</v>
      </c>
      <c r="F6" s="260" t="str">
        <f>RIGHT(G5,1) &amp; "/" &amp; LEFT(G5,1)</f>
        <v>1/3</v>
      </c>
      <c r="G6" s="180"/>
      <c r="H6" s="166" t="s">
        <v>270</v>
      </c>
      <c r="I6" s="261" t="str">
        <f>RIGHT(G8,1)&amp;"/"&amp;(LEFT(G8,1))</f>
        <v>3/0</v>
      </c>
      <c r="J6" s="177">
        <f>IF(LEFT(F6,1)="3",1,0)+ IF(LEFT(E6,1)="3",1,0) + IF(LEFT(H6,1)="3",1,0)+IF(LEFT(I6,1)="3",1,0)</f>
        <v>3</v>
      </c>
      <c r="K6" s="207">
        <f t="shared" si="0"/>
        <v>1</v>
      </c>
      <c r="L6">
        <v>2</v>
      </c>
      <c r="M6" s="254">
        <f t="shared" si="1"/>
        <v>1</v>
      </c>
      <c r="N6" t="str">
        <f t="shared" si="2"/>
        <v>A1</v>
      </c>
      <c r="O6" s="258">
        <f t="shared" si="3"/>
        <v>1</v>
      </c>
      <c r="P6" s="255" t="str">
        <f t="shared" si="4"/>
        <v>KAVČIČ MIRJAM ( ŠENTJOŠT)</v>
      </c>
    </row>
    <row r="7" spans="2:16" x14ac:dyDescent="0.35">
      <c r="B7" s="172" t="s">
        <v>204</v>
      </c>
      <c r="C7" s="197" t="s">
        <v>235</v>
      </c>
      <c r="D7" s="198" t="s">
        <v>56</v>
      </c>
      <c r="E7" s="200" t="str">
        <f>RIGHT(H4,1) &amp; "/" &amp; LEFT(H4,1)</f>
        <v>0/3</v>
      </c>
      <c r="F7" s="176" t="s">
        <v>277</v>
      </c>
      <c r="G7" s="257" t="str">
        <f>RIGHT(H6,1) &amp; "/" &amp; LEFT(H6,1)</f>
        <v>0/3</v>
      </c>
      <c r="H7" s="165"/>
      <c r="I7" s="183" t="s">
        <v>270</v>
      </c>
      <c r="J7" s="184">
        <f>IF(LEFT(F7,1)="3",1,0)+ IF(LEFT(G7,1)="3",1,0) + IF(LEFT(E7,1)="3",1,0)+IF(LEFT(I7,1)="3",1,0)</f>
        <v>1</v>
      </c>
      <c r="K7" s="207">
        <f t="shared" si="0"/>
        <v>4</v>
      </c>
      <c r="M7" s="254">
        <f t="shared" si="1"/>
        <v>3</v>
      </c>
      <c r="N7" t="str">
        <f t="shared" si="2"/>
        <v>A4</v>
      </c>
      <c r="O7" s="258">
        <f t="shared" si="3"/>
        <v>4</v>
      </c>
      <c r="P7" s="255" t="str">
        <f t="shared" si="4"/>
        <v>MALIĆ ANJA  (VES)</v>
      </c>
    </row>
    <row r="8" spans="2:16" ht="15" thickBot="1" x14ac:dyDescent="0.4">
      <c r="B8" s="185" t="s">
        <v>205</v>
      </c>
      <c r="C8" s="262" t="s">
        <v>236</v>
      </c>
      <c r="D8" s="263" t="s">
        <v>56</v>
      </c>
      <c r="E8" s="188" t="s">
        <v>277</v>
      </c>
      <c r="F8" s="264" t="str">
        <f>RIGHT(I5,1) &amp; "/" &amp; LEFT(I5,1)</f>
        <v>0/3</v>
      </c>
      <c r="G8" s="190" t="s">
        <v>277</v>
      </c>
      <c r="H8" s="265" t="str">
        <f>RIGHT(I7,1) &amp; "/" &amp; LEFT(I7,1)</f>
        <v>0/3</v>
      </c>
      <c r="I8" s="192"/>
      <c r="J8" s="193">
        <f>IF(LEFT(F8,1)="3",1,0)+ IF(LEFT(G8,1)="3",1,0) + IF(LEFT(H8,1)="3",1,0)+IF(LEFT(E8,1)="3",1,0)</f>
        <v>0</v>
      </c>
      <c r="K8" s="266">
        <f t="shared" si="0"/>
        <v>5</v>
      </c>
      <c r="M8" s="254">
        <f t="shared" si="1"/>
        <v>4</v>
      </c>
      <c r="N8" t="str">
        <f t="shared" si="2"/>
        <v>A5</v>
      </c>
      <c r="O8" s="258">
        <f t="shared" si="3"/>
        <v>5</v>
      </c>
      <c r="P8" s="255" t="str">
        <f t="shared" si="4"/>
        <v>SMREKAR MIA (VES)</v>
      </c>
    </row>
    <row r="9" spans="2:16" x14ac:dyDescent="0.35">
      <c r="E9" s="267"/>
      <c r="F9" s="267"/>
      <c r="G9" s="267"/>
      <c r="H9" s="267"/>
      <c r="I9" s="267"/>
      <c r="J9" s="267"/>
      <c r="K9" s="268"/>
      <c r="M9" s="254"/>
      <c r="O9" s="255"/>
      <c r="P9" s="255"/>
    </row>
  </sheetData>
  <conditionalFormatting sqref="B3">
    <cfRule type="cellIs" dxfId="24" priority="4" operator="equal">
      <formula>1</formula>
    </cfRule>
    <cfRule type="cellIs" dxfId="23" priority="5" operator="equal">
      <formula>0</formula>
    </cfRule>
    <cfRule type="cellIs" dxfId="22" priority="6" stopIfTrue="1" operator="equal">
      <formula>1</formula>
    </cfRule>
    <cfRule type="cellIs" dxfId="21" priority="7" stopIfTrue="1" operator="equal">
      <formula>0</formula>
    </cfRule>
    <cfRule type="cellIs" dxfId="20" priority="9" operator="equal">
      <formula>1</formula>
    </cfRule>
    <cfRule type="cellIs" dxfId="19" priority="10" operator="equal">
      <formula>0</formula>
    </cfRule>
    <cfRule type="cellIs" dxfId="18" priority="11" stopIfTrue="1" operator="equal">
      <formula>1</formula>
    </cfRule>
    <cfRule type="cellIs" dxfId="17" priority="12" stopIfTrue="1" operator="equal">
      <formula>0</formula>
    </cfRule>
    <cfRule type="cellIs" dxfId="16" priority="13" operator="equal">
      <formula>1</formula>
    </cfRule>
    <cfRule type="cellIs" dxfId="15" priority="14" operator="equal">
      <formula>0</formula>
    </cfRule>
    <cfRule type="cellIs" dxfId="14" priority="15" stopIfTrue="1" operator="equal">
      <formula>1</formula>
    </cfRule>
    <cfRule type="cellIs" dxfId="13" priority="16" stopIfTrue="1" operator="equal">
      <formula>0</formula>
    </cfRule>
  </conditionalFormatting>
  <conditionalFormatting sqref="C3:D8">
    <cfRule type="containsErrors" dxfId="12" priority="1">
      <formula>ISERROR(C3)</formula>
    </cfRule>
  </conditionalFormatting>
  <conditionalFormatting sqref="C9:D9">
    <cfRule type="containsErrors" dxfId="11" priority="17">
      <formula>ISERROR(C9)</formula>
    </cfRule>
  </conditionalFormatting>
  <conditionalFormatting sqref="E3:H9">
    <cfRule type="cellIs" dxfId="10" priority="3" stopIfTrue="1" operator="equal">
      <formula>"/"</formula>
    </cfRule>
  </conditionalFormatting>
  <conditionalFormatting sqref="E3:I8">
    <cfRule type="cellIs" dxfId="9" priority="2" stopIfTrue="1" operator="equal">
      <formula>"/"</formula>
    </cfRule>
  </conditionalFormatting>
  <conditionalFormatting sqref="J3:J9">
    <cfRule type="cellIs" dxfId="8" priority="8" stopIfTrue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FCA1F-367F-4CC6-95FD-F6BAAD0FE2DE}">
  <sheetPr>
    <tabColor rgb="FFC00000"/>
  </sheetPr>
  <dimension ref="A1:O81"/>
  <sheetViews>
    <sheetView workbookViewId="0">
      <selection activeCell="D25" sqref="D25"/>
    </sheetView>
  </sheetViews>
  <sheetFormatPr defaultColWidth="10" defaultRowHeight="12.5" x14ac:dyDescent="0.25"/>
  <cols>
    <col min="1" max="1" width="6.7265625" style="6" customWidth="1"/>
    <col min="2" max="2" width="7.26953125" style="4" customWidth="1"/>
    <col min="3" max="3" width="7.7265625" style="5" bestFit="1" customWidth="1"/>
    <col min="4" max="4" width="24.1796875" style="7" customWidth="1"/>
    <col min="5" max="5" width="10.453125" style="40" customWidth="1"/>
    <col min="6" max="6" width="7.453125" style="7" bestFit="1" customWidth="1"/>
    <col min="7" max="7" width="26.54296875" style="6" customWidth="1"/>
    <col min="8" max="8" width="7.54296875" style="7" bestFit="1" customWidth="1"/>
    <col min="9" max="9" width="18.81640625" style="33" bestFit="1" customWidth="1"/>
    <col min="10" max="15" width="10" style="33"/>
    <col min="16" max="16384" width="10" style="1"/>
  </cols>
  <sheetData>
    <row r="1" spans="1:15" ht="18.5" thickBot="1" x14ac:dyDescent="0.45">
      <c r="A1" s="319" t="s">
        <v>0</v>
      </c>
      <c r="B1" s="320"/>
      <c r="C1" s="320"/>
      <c r="D1" s="320"/>
      <c r="E1" s="320"/>
      <c r="F1" s="320"/>
      <c r="G1" s="321"/>
      <c r="H1" s="1"/>
      <c r="I1" s="2" t="s">
        <v>1</v>
      </c>
      <c r="J1" s="3" t="s">
        <v>2</v>
      </c>
      <c r="K1" s="2" t="s">
        <v>3</v>
      </c>
      <c r="L1" s="2" t="s">
        <v>4</v>
      </c>
      <c r="M1" s="2" t="s">
        <v>5</v>
      </c>
      <c r="N1" s="2"/>
      <c r="O1" s="2"/>
    </row>
    <row r="2" spans="1:15" ht="13.5" thickBot="1" x14ac:dyDescent="0.35">
      <c r="A2" s="1"/>
      <c r="D2" s="6"/>
      <c r="E2" s="7"/>
      <c r="F2" s="8"/>
      <c r="G2" s="7"/>
      <c r="H2" s="1"/>
      <c r="I2" s="9"/>
      <c r="J2" s="10"/>
      <c r="K2" s="10"/>
      <c r="L2" s="10"/>
      <c r="M2" s="10"/>
      <c r="N2" s="10"/>
      <c r="O2" s="10"/>
    </row>
    <row r="3" spans="1:15" ht="16" thickBot="1" x14ac:dyDescent="0.4">
      <c r="B3" s="11" t="s">
        <v>6</v>
      </c>
      <c r="C3" s="12"/>
      <c r="D3" s="220" t="s">
        <v>237</v>
      </c>
      <c r="E3" s="14"/>
      <c r="F3" s="14"/>
      <c r="G3" s="6" t="s">
        <v>8</v>
      </c>
      <c r="H3" s="1"/>
      <c r="I3" s="15" t="s">
        <v>9</v>
      </c>
      <c r="J3" s="3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s="14" customFormat="1" ht="13.5" thickBot="1" x14ac:dyDescent="0.35">
      <c r="B4" s="16"/>
      <c r="C4" s="17"/>
      <c r="I4" s="18"/>
      <c r="J4" s="10"/>
      <c r="K4" s="10"/>
      <c r="L4" s="10"/>
      <c r="M4" s="10"/>
      <c r="N4" s="10"/>
      <c r="O4" s="10"/>
    </row>
    <row r="5" spans="1:15" s="14" customFormat="1" ht="13" x14ac:dyDescent="0.3">
      <c r="A5" s="221" t="s">
        <v>16</v>
      </c>
      <c r="B5" s="222" t="s">
        <v>17</v>
      </c>
      <c r="C5" s="222" t="s">
        <v>18</v>
      </c>
      <c r="D5" s="222" t="s">
        <v>19</v>
      </c>
      <c r="E5" s="222" t="s">
        <v>20</v>
      </c>
      <c r="F5" s="223" t="s">
        <v>21</v>
      </c>
      <c r="G5" s="222" t="s">
        <v>22</v>
      </c>
      <c r="I5" s="2"/>
      <c r="J5" s="22" t="s">
        <v>23</v>
      </c>
      <c r="K5" s="15" t="s">
        <v>3</v>
      </c>
      <c r="L5" s="15" t="s">
        <v>4</v>
      </c>
      <c r="M5" s="15" t="s">
        <v>24</v>
      </c>
      <c r="N5" s="2"/>
      <c r="O5" s="2"/>
    </row>
    <row r="6" spans="1:15" s="14" customFormat="1" ht="14.5" x14ac:dyDescent="0.35">
      <c r="A6" s="224"/>
      <c r="B6" s="225"/>
      <c r="C6" s="226">
        <v>1</v>
      </c>
      <c r="D6" s="229" t="s">
        <v>238</v>
      </c>
      <c r="E6" s="229" t="s">
        <v>28</v>
      </c>
      <c r="F6" s="228"/>
      <c r="G6" s="227"/>
      <c r="I6" s="29"/>
      <c r="J6" s="30"/>
      <c r="K6" s="30"/>
      <c r="L6" s="30"/>
      <c r="M6" s="30"/>
      <c r="N6" s="29"/>
      <c r="O6" s="29"/>
    </row>
    <row r="7" spans="1:15" s="14" customFormat="1" ht="14.5" x14ac:dyDescent="0.35">
      <c r="A7" s="224"/>
      <c r="B7" s="225"/>
      <c r="C7" s="226">
        <v>2</v>
      </c>
      <c r="D7" s="229" t="s">
        <v>239</v>
      </c>
      <c r="E7" s="229" t="s">
        <v>52</v>
      </c>
      <c r="F7" s="228"/>
      <c r="G7" s="227"/>
      <c r="I7" s="2"/>
      <c r="J7" s="3" t="s">
        <v>29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</row>
    <row r="8" spans="1:15" s="14" customFormat="1" ht="14.5" x14ac:dyDescent="0.35">
      <c r="A8" s="224"/>
      <c r="B8" s="225"/>
      <c r="C8" s="226">
        <v>3</v>
      </c>
      <c r="D8" s="229" t="s">
        <v>240</v>
      </c>
      <c r="E8" s="229" t="s">
        <v>48</v>
      </c>
      <c r="F8" s="228"/>
      <c r="G8" s="227"/>
      <c r="I8" s="29"/>
      <c r="J8" s="10"/>
      <c r="K8" s="10"/>
      <c r="L8" s="10"/>
      <c r="M8" s="10"/>
      <c r="N8" s="10"/>
      <c r="O8" s="10"/>
    </row>
    <row r="9" spans="1:15" s="14" customFormat="1" ht="14.5" x14ac:dyDescent="0.35">
      <c r="A9" s="224"/>
      <c r="B9" s="225"/>
      <c r="C9" s="226">
        <v>4</v>
      </c>
      <c r="D9" s="229" t="s">
        <v>241</v>
      </c>
      <c r="E9" s="229" t="s">
        <v>56</v>
      </c>
      <c r="F9" s="228"/>
      <c r="G9" s="227"/>
      <c r="I9" s="322" t="s">
        <v>34</v>
      </c>
      <c r="J9" s="322"/>
      <c r="K9" s="322"/>
      <c r="L9" s="322"/>
      <c r="M9" s="322"/>
      <c r="N9" s="322"/>
      <c r="O9" s="322"/>
    </row>
    <row r="10" spans="1:15" s="14" customFormat="1" ht="14.5" x14ac:dyDescent="0.35">
      <c r="A10" s="224"/>
      <c r="B10" s="225"/>
      <c r="C10" s="226">
        <v>5</v>
      </c>
      <c r="D10" s="229" t="s">
        <v>242</v>
      </c>
      <c r="E10" s="229" t="s">
        <v>36</v>
      </c>
      <c r="F10" s="228"/>
      <c r="G10" s="227"/>
    </row>
    <row r="11" spans="1:15" s="14" customFormat="1" ht="14.5" x14ac:dyDescent="0.35">
      <c r="A11" s="224"/>
      <c r="B11" s="225"/>
      <c r="C11" s="226">
        <v>6</v>
      </c>
      <c r="D11" s="229" t="s">
        <v>243</v>
      </c>
      <c r="E11" s="229" t="s">
        <v>48</v>
      </c>
      <c r="F11" s="228"/>
      <c r="G11" s="227"/>
    </row>
    <row r="12" spans="1:15" s="14" customFormat="1" ht="14.5" x14ac:dyDescent="0.35">
      <c r="A12" s="224"/>
      <c r="B12" s="225"/>
      <c r="C12" s="226">
        <v>7</v>
      </c>
      <c r="D12" s="229" t="s">
        <v>244</v>
      </c>
      <c r="E12" s="229" t="s">
        <v>31</v>
      </c>
      <c r="F12" s="228"/>
      <c r="G12" s="227"/>
    </row>
    <row r="13" spans="1:15" s="14" customFormat="1" ht="14.5" x14ac:dyDescent="0.35">
      <c r="A13" s="224"/>
      <c r="B13" s="225"/>
      <c r="C13" s="226">
        <v>8</v>
      </c>
      <c r="D13" s="229" t="s">
        <v>245</v>
      </c>
      <c r="E13" s="229" t="s">
        <v>68</v>
      </c>
      <c r="F13" s="228"/>
      <c r="G13" s="227"/>
    </row>
    <row r="14" spans="1:15" s="14" customFormat="1" ht="14.5" x14ac:dyDescent="0.35">
      <c r="A14" s="224"/>
      <c r="B14" s="225"/>
      <c r="C14" s="226">
        <v>9</v>
      </c>
      <c r="D14" s="229" t="s">
        <v>246</v>
      </c>
      <c r="E14" s="229" t="s">
        <v>189</v>
      </c>
      <c r="F14" s="228"/>
      <c r="G14" s="227"/>
    </row>
    <row r="15" spans="1:15" s="14" customFormat="1" ht="14.5" x14ac:dyDescent="0.35">
      <c r="A15" s="224"/>
      <c r="B15" s="225"/>
      <c r="C15" s="226">
        <v>10</v>
      </c>
      <c r="D15" s="229" t="s">
        <v>247</v>
      </c>
      <c r="E15" s="229" t="s">
        <v>26</v>
      </c>
      <c r="F15" s="228"/>
      <c r="G15" s="227"/>
    </row>
    <row r="16" spans="1:15" s="14" customFormat="1" ht="14.5" x14ac:dyDescent="0.35">
      <c r="A16" s="224"/>
      <c r="B16" s="225"/>
      <c r="C16" s="226">
        <v>11</v>
      </c>
      <c r="D16" s="229" t="s">
        <v>248</v>
      </c>
      <c r="E16" s="229" t="s">
        <v>52</v>
      </c>
      <c r="F16" s="228"/>
      <c r="G16" s="227"/>
    </row>
    <row r="17" spans="1:15" s="14" customFormat="1" ht="14.5" x14ac:dyDescent="0.35">
      <c r="A17" s="224"/>
      <c r="B17" s="225"/>
      <c r="C17" s="226">
        <v>12</v>
      </c>
      <c r="D17" s="229" t="s">
        <v>249</v>
      </c>
      <c r="E17" s="229" t="s">
        <v>56</v>
      </c>
      <c r="F17" s="228"/>
      <c r="G17" s="227"/>
    </row>
    <row r="18" spans="1:15" s="14" customFormat="1" ht="14.5" x14ac:dyDescent="0.35">
      <c r="A18" s="224"/>
      <c r="B18" s="225"/>
      <c r="C18" s="226">
        <v>13</v>
      </c>
      <c r="D18" s="229" t="s">
        <v>250</v>
      </c>
      <c r="E18" s="229" t="s">
        <v>28</v>
      </c>
      <c r="F18" s="228"/>
      <c r="G18" s="227"/>
    </row>
    <row r="19" spans="1:15" s="14" customFormat="1" ht="14.5" x14ac:dyDescent="0.35">
      <c r="A19" s="224"/>
      <c r="B19" s="225"/>
      <c r="C19" s="226">
        <v>14</v>
      </c>
      <c r="D19" s="229" t="s">
        <v>251</v>
      </c>
      <c r="E19" s="229" t="s">
        <v>56</v>
      </c>
      <c r="F19" s="228"/>
      <c r="G19" s="227"/>
    </row>
    <row r="20" spans="1:15" s="14" customFormat="1" ht="14.5" x14ac:dyDescent="0.35">
      <c r="A20" s="224"/>
      <c r="B20" s="225"/>
      <c r="C20" s="226">
        <v>15</v>
      </c>
      <c r="D20" s="229" t="s">
        <v>252</v>
      </c>
      <c r="E20" s="229" t="s">
        <v>68</v>
      </c>
      <c r="F20" s="228"/>
      <c r="G20" s="227"/>
    </row>
    <row r="21" spans="1:15" s="14" customFormat="1" ht="14.5" x14ac:dyDescent="0.35">
      <c r="A21" s="224"/>
      <c r="B21" s="225"/>
      <c r="C21" s="226">
        <v>16</v>
      </c>
      <c r="D21" s="229" t="s">
        <v>253</v>
      </c>
      <c r="E21" s="229" t="s">
        <v>58</v>
      </c>
      <c r="F21" s="228"/>
      <c r="G21" s="227"/>
    </row>
    <row r="22" spans="1:15" s="14" customFormat="1" ht="14.5" x14ac:dyDescent="0.35">
      <c r="A22" s="224"/>
      <c r="B22" s="225"/>
      <c r="C22" s="226">
        <v>17</v>
      </c>
      <c r="D22" s="229" t="s">
        <v>254</v>
      </c>
      <c r="E22" s="229" t="s">
        <v>189</v>
      </c>
      <c r="F22" s="228"/>
      <c r="G22" s="227"/>
    </row>
    <row r="23" spans="1:15" s="14" customFormat="1" ht="14.5" x14ac:dyDescent="0.35">
      <c r="A23" s="224"/>
      <c r="B23" s="225"/>
      <c r="C23" s="226">
        <v>18</v>
      </c>
      <c r="D23" s="229" t="s">
        <v>255</v>
      </c>
      <c r="E23" s="229" t="s">
        <v>185</v>
      </c>
      <c r="F23" s="228"/>
      <c r="G23" s="227"/>
    </row>
    <row r="24" spans="1:15" s="14" customFormat="1" ht="14.5" x14ac:dyDescent="0.35">
      <c r="A24" s="224"/>
      <c r="B24" s="225"/>
      <c r="C24" s="226">
        <v>19</v>
      </c>
      <c r="D24" s="229" t="s">
        <v>256</v>
      </c>
      <c r="E24" s="229" t="s">
        <v>52</v>
      </c>
      <c r="F24" s="228"/>
      <c r="G24" s="227"/>
    </row>
    <row r="25" spans="1:15" s="14" customFormat="1" ht="14.5" x14ac:dyDescent="0.35">
      <c r="A25" s="224"/>
      <c r="B25" s="225"/>
      <c r="C25" s="226">
        <v>20</v>
      </c>
      <c r="D25" s="229" t="s">
        <v>257</v>
      </c>
      <c r="E25" s="229" t="s">
        <v>44</v>
      </c>
      <c r="F25" s="228"/>
      <c r="G25" s="227"/>
    </row>
    <row r="26" spans="1:15" s="14" customFormat="1" ht="14.5" x14ac:dyDescent="0.35">
      <c r="A26" s="224"/>
      <c r="B26" s="225"/>
      <c r="C26" s="226">
        <v>21</v>
      </c>
      <c r="D26" s="229" t="s">
        <v>258</v>
      </c>
      <c r="E26" s="229" t="s">
        <v>68</v>
      </c>
      <c r="F26" s="228"/>
      <c r="G26" s="227"/>
      <c r="I26" s="31"/>
      <c r="J26" s="31"/>
      <c r="K26" s="31"/>
      <c r="L26" s="31"/>
      <c r="M26" s="31"/>
      <c r="N26" s="31"/>
      <c r="O26" s="31"/>
    </row>
    <row r="27" spans="1:15" s="14" customFormat="1" ht="14.5" x14ac:dyDescent="0.35">
      <c r="A27" s="224"/>
      <c r="B27" s="225"/>
      <c r="C27" s="226">
        <v>22</v>
      </c>
      <c r="D27" s="229" t="s">
        <v>259</v>
      </c>
      <c r="E27" s="229" t="s">
        <v>26</v>
      </c>
      <c r="F27" s="228"/>
      <c r="G27" s="227"/>
      <c r="I27" s="31"/>
      <c r="J27" s="31"/>
      <c r="K27" s="31"/>
      <c r="L27" s="31"/>
      <c r="M27" s="31"/>
      <c r="N27" s="31"/>
      <c r="O27" s="31"/>
    </row>
    <row r="28" spans="1:15" s="14" customFormat="1" ht="14.5" x14ac:dyDescent="0.35">
      <c r="A28" s="224"/>
      <c r="B28" s="225"/>
      <c r="C28" s="226">
        <v>23</v>
      </c>
      <c r="D28" s="229" t="s">
        <v>260</v>
      </c>
      <c r="E28" s="229" t="s">
        <v>56</v>
      </c>
      <c r="F28" s="228"/>
      <c r="G28" s="227"/>
      <c r="I28" s="31"/>
      <c r="J28" s="31"/>
      <c r="K28" s="31"/>
      <c r="L28" s="31"/>
      <c r="M28" s="31"/>
      <c r="N28" s="31"/>
      <c r="O28" s="31"/>
    </row>
    <row r="29" spans="1:15" s="14" customFormat="1" ht="14.5" x14ac:dyDescent="0.35">
      <c r="A29" s="224"/>
      <c r="B29" s="225"/>
      <c r="C29" s="226">
        <v>24</v>
      </c>
      <c r="D29" s="229" t="s">
        <v>261</v>
      </c>
      <c r="E29" s="229" t="s">
        <v>44</v>
      </c>
      <c r="F29" s="228"/>
      <c r="G29" s="227"/>
      <c r="I29" s="31"/>
      <c r="J29" s="31"/>
      <c r="K29" s="31"/>
      <c r="L29" s="31"/>
      <c r="M29" s="31"/>
      <c r="N29" s="31"/>
      <c r="O29" s="31"/>
    </row>
    <row r="30" spans="1:15" s="14" customFormat="1" ht="14.5" x14ac:dyDescent="0.35">
      <c r="A30" s="224"/>
      <c r="B30" s="225"/>
      <c r="C30" s="226">
        <v>25</v>
      </c>
      <c r="D30" s="229" t="s">
        <v>262</v>
      </c>
      <c r="E30" s="229" t="s">
        <v>52</v>
      </c>
      <c r="F30" s="228"/>
      <c r="G30" s="227"/>
      <c r="I30" s="31"/>
      <c r="J30" s="31"/>
      <c r="K30" s="31"/>
      <c r="L30" s="31"/>
      <c r="M30" s="31"/>
      <c r="N30" s="31"/>
      <c r="O30" s="31"/>
    </row>
    <row r="31" spans="1:15" s="14" customFormat="1" ht="14.5" x14ac:dyDescent="0.35">
      <c r="A31" s="224"/>
      <c r="B31" s="225"/>
      <c r="C31" s="226"/>
      <c r="D31" s="229"/>
      <c r="E31" s="229"/>
      <c r="F31" s="228"/>
      <c r="G31" s="227"/>
      <c r="I31" s="31"/>
      <c r="J31" s="31"/>
      <c r="K31" s="31"/>
      <c r="L31" s="31"/>
      <c r="M31" s="31"/>
      <c r="N31" s="31"/>
      <c r="O31" s="31"/>
    </row>
    <row r="32" spans="1:15" s="14" customFormat="1" ht="14.5" x14ac:dyDescent="0.35">
      <c r="A32" s="224"/>
      <c r="B32" s="225"/>
      <c r="C32" s="226"/>
      <c r="D32" s="229"/>
      <c r="E32" s="229"/>
      <c r="F32" s="228"/>
      <c r="G32" s="227"/>
      <c r="I32" s="31"/>
      <c r="J32" s="31"/>
      <c r="K32" s="31"/>
      <c r="L32" s="31"/>
      <c r="M32" s="31"/>
      <c r="N32" s="31"/>
      <c r="O32" s="31"/>
    </row>
    <row r="33" spans="1:15" s="14" customFormat="1" ht="14.5" x14ac:dyDescent="0.35">
      <c r="A33" s="224"/>
      <c r="B33" s="225"/>
      <c r="C33" s="226"/>
      <c r="D33" s="229"/>
      <c r="E33" s="229"/>
      <c r="F33" s="228"/>
      <c r="G33" s="227"/>
      <c r="I33" s="31"/>
      <c r="J33" s="31"/>
      <c r="K33" s="31"/>
      <c r="L33" s="31"/>
      <c r="M33" s="31"/>
      <c r="N33" s="31"/>
      <c r="O33" s="31"/>
    </row>
    <row r="34" spans="1:15" s="14" customFormat="1" ht="14.5" x14ac:dyDescent="0.35">
      <c r="A34" s="224"/>
      <c r="B34" s="225"/>
      <c r="C34" s="226"/>
      <c r="D34" s="229"/>
      <c r="E34" s="229"/>
      <c r="F34" s="228"/>
      <c r="G34" s="227"/>
      <c r="I34" s="31"/>
      <c r="J34" s="31"/>
      <c r="K34" s="31"/>
      <c r="L34" s="31"/>
      <c r="M34" s="31"/>
      <c r="N34" s="31"/>
      <c r="O34" s="31"/>
    </row>
    <row r="35" spans="1:15" s="14" customFormat="1" ht="14.5" x14ac:dyDescent="0.35">
      <c r="A35" s="224"/>
      <c r="B35" s="225"/>
      <c r="C35" s="226"/>
      <c r="D35" s="229"/>
      <c r="E35" s="229"/>
      <c r="F35" s="228"/>
      <c r="G35" s="227"/>
      <c r="I35" s="31"/>
      <c r="J35" s="31"/>
      <c r="K35" s="31"/>
      <c r="L35" s="31"/>
      <c r="M35" s="31"/>
      <c r="N35" s="31"/>
      <c r="O35" s="31"/>
    </row>
    <row r="36" spans="1:15" s="14" customFormat="1" ht="14.5" x14ac:dyDescent="0.35">
      <c r="A36" s="224"/>
      <c r="B36" s="225"/>
      <c r="C36" s="226"/>
      <c r="D36" s="229"/>
      <c r="E36" s="229"/>
      <c r="F36" s="228"/>
      <c r="G36" s="227"/>
      <c r="I36" s="31"/>
      <c r="J36" s="31"/>
      <c r="K36" s="31"/>
      <c r="L36" s="31"/>
      <c r="M36" s="31"/>
      <c r="N36" s="31"/>
      <c r="O36" s="31"/>
    </row>
    <row r="37" spans="1:15" s="14" customFormat="1" ht="14.5" x14ac:dyDescent="0.35">
      <c r="A37" s="224"/>
      <c r="B37" s="225"/>
      <c r="C37" s="226"/>
      <c r="D37" s="229"/>
      <c r="E37" s="229"/>
      <c r="F37" s="228"/>
      <c r="G37" s="227"/>
      <c r="I37" s="31"/>
      <c r="J37" s="31"/>
      <c r="K37" s="31"/>
      <c r="L37" s="31"/>
      <c r="M37" s="31"/>
      <c r="N37" s="31"/>
      <c r="O37" s="31"/>
    </row>
    <row r="38" spans="1:15" s="14" customFormat="1" ht="14.5" x14ac:dyDescent="0.35">
      <c r="A38" s="224"/>
      <c r="B38" s="225"/>
      <c r="C38" s="226"/>
      <c r="D38" s="229"/>
      <c r="E38" s="229"/>
      <c r="F38" s="228"/>
      <c r="G38" s="227"/>
      <c r="I38" s="31"/>
      <c r="J38" s="31"/>
      <c r="K38" s="31"/>
      <c r="L38" s="31"/>
      <c r="M38" s="31"/>
      <c r="N38" s="31"/>
      <c r="O38" s="31"/>
    </row>
    <row r="39" spans="1:15" s="14" customFormat="1" ht="14.5" x14ac:dyDescent="0.35">
      <c r="A39" s="224"/>
      <c r="B39" s="225"/>
      <c r="C39" s="226"/>
      <c r="D39" s="229"/>
      <c r="E39" s="229"/>
      <c r="F39" s="228"/>
      <c r="G39" s="227"/>
      <c r="I39" s="31"/>
      <c r="J39" s="31"/>
      <c r="K39" s="31"/>
      <c r="L39" s="31"/>
      <c r="M39" s="31"/>
      <c r="N39" s="31"/>
      <c r="O39" s="31"/>
    </row>
    <row r="40" spans="1:15" s="14" customFormat="1" ht="14.5" x14ac:dyDescent="0.35">
      <c r="A40" s="224"/>
      <c r="B40" s="225"/>
      <c r="C40" s="226"/>
      <c r="D40" s="229"/>
      <c r="E40" s="229"/>
      <c r="F40" s="228"/>
      <c r="G40" s="227"/>
      <c r="I40" s="31"/>
      <c r="J40" s="31"/>
      <c r="K40" s="31"/>
      <c r="L40" s="31"/>
      <c r="M40" s="31"/>
      <c r="N40" s="31"/>
      <c r="O40" s="31"/>
    </row>
    <row r="41" spans="1:15" s="14" customFormat="1" ht="14.5" x14ac:dyDescent="0.35">
      <c r="A41" s="224"/>
      <c r="B41" s="225"/>
      <c r="C41" s="226"/>
      <c r="D41" s="229"/>
      <c r="E41" s="229"/>
      <c r="F41" s="228"/>
      <c r="G41" s="227"/>
      <c r="I41" s="31"/>
      <c r="J41" s="31"/>
      <c r="K41" s="31"/>
      <c r="L41" s="31"/>
      <c r="M41" s="31"/>
      <c r="N41" s="31"/>
      <c r="O41" s="31"/>
    </row>
    <row r="42" spans="1:15" s="14" customFormat="1" ht="14.5" x14ac:dyDescent="0.35">
      <c r="A42" s="224"/>
      <c r="B42" s="225"/>
      <c r="C42" s="226"/>
      <c r="D42" s="229"/>
      <c r="E42" s="229"/>
      <c r="F42" s="228"/>
      <c r="G42" s="227"/>
      <c r="I42" s="31"/>
      <c r="J42" s="31"/>
      <c r="K42" s="31"/>
      <c r="L42" s="31"/>
      <c r="M42" s="31"/>
      <c r="N42" s="31"/>
      <c r="O42" s="31"/>
    </row>
    <row r="43" spans="1:15" s="14" customFormat="1" ht="14.5" x14ac:dyDescent="0.35">
      <c r="A43" s="224"/>
      <c r="B43" s="225"/>
      <c r="C43" s="226"/>
      <c r="D43" s="229"/>
      <c r="E43" s="229"/>
      <c r="F43" s="228"/>
      <c r="G43" s="227"/>
      <c r="I43" s="31"/>
      <c r="J43" s="31"/>
      <c r="K43" s="31"/>
      <c r="L43" s="31"/>
      <c r="M43" s="31"/>
      <c r="N43" s="31"/>
      <c r="O43" s="31"/>
    </row>
    <row r="44" spans="1:15" s="14" customFormat="1" ht="14.5" x14ac:dyDescent="0.35">
      <c r="A44" s="224"/>
      <c r="B44" s="225"/>
      <c r="C44" s="226"/>
      <c r="D44" s="229"/>
      <c r="E44" s="229"/>
      <c r="F44" s="228"/>
      <c r="G44" s="227"/>
      <c r="I44" s="31"/>
      <c r="J44" s="31"/>
      <c r="K44" s="31"/>
      <c r="L44" s="31"/>
      <c r="M44" s="31"/>
      <c r="N44" s="31"/>
      <c r="O44" s="31"/>
    </row>
    <row r="45" spans="1:15" s="14" customFormat="1" ht="14.5" x14ac:dyDescent="0.35">
      <c r="A45" s="224"/>
      <c r="B45" s="225"/>
      <c r="C45" s="226"/>
      <c r="D45" s="229"/>
      <c r="E45" s="229"/>
      <c r="F45" s="228"/>
      <c r="G45" s="227"/>
      <c r="I45" s="31"/>
      <c r="J45" s="31"/>
      <c r="K45" s="31"/>
      <c r="L45" s="31"/>
      <c r="M45" s="31"/>
      <c r="N45" s="31"/>
      <c r="O45" s="31"/>
    </row>
    <row r="46" spans="1:15" s="14" customFormat="1" ht="14.5" x14ac:dyDescent="0.35">
      <c r="A46" s="224"/>
      <c r="B46" s="225"/>
      <c r="C46" s="226"/>
      <c r="D46" s="229"/>
      <c r="E46" s="229"/>
      <c r="F46" s="228"/>
      <c r="G46" s="227"/>
      <c r="I46" s="31"/>
      <c r="J46" s="31"/>
      <c r="K46" s="31"/>
      <c r="L46" s="31"/>
      <c r="M46" s="31"/>
      <c r="N46" s="31"/>
      <c r="O46" s="31"/>
    </row>
    <row r="47" spans="1:15" s="14" customFormat="1" ht="14.5" x14ac:dyDescent="0.35">
      <c r="A47" s="224"/>
      <c r="B47" s="225"/>
      <c r="C47" s="226"/>
      <c r="D47" s="229"/>
      <c r="E47" s="229"/>
      <c r="F47" s="228"/>
      <c r="G47" s="227"/>
      <c r="I47" s="31"/>
      <c r="J47" s="31"/>
      <c r="K47" s="31"/>
      <c r="L47" s="31"/>
      <c r="M47" s="31"/>
      <c r="N47" s="31"/>
      <c r="O47" s="31"/>
    </row>
    <row r="48" spans="1:15" s="14" customFormat="1" ht="14.5" x14ac:dyDescent="0.35">
      <c r="A48" s="224"/>
      <c r="B48" s="225"/>
      <c r="C48" s="226"/>
      <c r="D48" s="229"/>
      <c r="E48" s="229"/>
      <c r="F48" s="228"/>
      <c r="G48" s="227"/>
      <c r="I48" s="31"/>
      <c r="J48" s="31"/>
      <c r="K48" s="31"/>
      <c r="L48" s="31"/>
      <c r="M48" s="31"/>
      <c r="N48" s="31"/>
      <c r="O48" s="31"/>
    </row>
    <row r="49" spans="1:15" s="14" customFormat="1" ht="14.5" x14ac:dyDescent="0.35">
      <c r="A49" s="224"/>
      <c r="B49" s="225"/>
      <c r="C49" s="226"/>
      <c r="D49" s="229"/>
      <c r="E49" s="229"/>
      <c r="F49" s="228"/>
      <c r="G49" s="227"/>
      <c r="I49" s="31"/>
      <c r="J49" s="31"/>
      <c r="K49" s="31"/>
      <c r="L49" s="31"/>
      <c r="M49" s="31"/>
      <c r="N49" s="31"/>
      <c r="O49" s="31"/>
    </row>
    <row r="50" spans="1:15" s="14" customFormat="1" ht="14.5" x14ac:dyDescent="0.35">
      <c r="A50" s="224"/>
      <c r="B50" s="225"/>
      <c r="C50" s="226"/>
      <c r="D50" s="229"/>
      <c r="E50" s="229"/>
      <c r="F50" s="228"/>
      <c r="G50" s="227"/>
      <c r="I50" s="31"/>
      <c r="J50" s="31"/>
      <c r="K50" s="31"/>
      <c r="L50" s="31"/>
      <c r="M50" s="31"/>
      <c r="N50" s="31"/>
      <c r="O50" s="31"/>
    </row>
    <row r="51" spans="1:15" s="14" customFormat="1" ht="14.5" x14ac:dyDescent="0.35">
      <c r="A51" s="224"/>
      <c r="B51" s="225"/>
      <c r="C51" s="226"/>
      <c r="D51" s="229"/>
      <c r="E51" s="229"/>
      <c r="F51" s="228"/>
      <c r="G51" s="227"/>
      <c r="I51" s="31"/>
      <c r="J51" s="31"/>
      <c r="K51" s="31"/>
      <c r="L51" s="31"/>
      <c r="M51" s="31"/>
      <c r="N51" s="31"/>
      <c r="O51" s="31"/>
    </row>
    <row r="52" spans="1:15" s="14" customFormat="1" ht="14.5" x14ac:dyDescent="0.35">
      <c r="A52" s="224"/>
      <c r="B52" s="225"/>
      <c r="C52" s="226"/>
      <c r="D52" s="229"/>
      <c r="E52" s="229"/>
      <c r="F52" s="228"/>
      <c r="G52" s="227"/>
      <c r="I52" s="31"/>
      <c r="J52" s="31"/>
      <c r="K52" s="31"/>
      <c r="L52" s="31"/>
      <c r="M52" s="31"/>
      <c r="N52" s="31"/>
      <c r="O52" s="31"/>
    </row>
    <row r="53" spans="1:15" s="14" customFormat="1" ht="14.5" x14ac:dyDescent="0.35">
      <c r="A53" s="224"/>
      <c r="B53" s="225"/>
      <c r="C53" s="226"/>
      <c r="D53" s="229"/>
      <c r="E53" s="229"/>
      <c r="F53" s="228"/>
      <c r="G53" s="227"/>
      <c r="I53" s="31"/>
      <c r="J53" s="31"/>
      <c r="K53" s="31"/>
      <c r="L53" s="31"/>
      <c r="M53" s="31"/>
      <c r="N53" s="31"/>
      <c r="O53" s="31"/>
    </row>
    <row r="54" spans="1:15" s="14" customFormat="1" ht="14.5" x14ac:dyDescent="0.35">
      <c r="A54" s="224"/>
      <c r="B54" s="225"/>
      <c r="C54" s="226"/>
      <c r="D54" s="229"/>
      <c r="E54" s="229"/>
      <c r="F54" s="228"/>
      <c r="G54" s="227"/>
      <c r="I54" s="31"/>
      <c r="J54" s="31"/>
      <c r="K54" s="31"/>
      <c r="L54" s="31"/>
      <c r="M54" s="31"/>
      <c r="N54" s="31"/>
      <c r="O54" s="31"/>
    </row>
    <row r="55" spans="1:15" s="14" customFormat="1" ht="14.5" x14ac:dyDescent="0.35">
      <c r="A55" s="224"/>
      <c r="B55" s="225"/>
      <c r="C55" s="226"/>
      <c r="D55" s="229"/>
      <c r="E55" s="229"/>
      <c r="F55" s="228"/>
      <c r="G55" s="227"/>
      <c r="I55" s="31"/>
      <c r="J55" s="31"/>
      <c r="K55" s="31"/>
      <c r="L55" s="31"/>
      <c r="M55" s="31"/>
      <c r="N55" s="31"/>
      <c r="O55" s="31"/>
    </row>
    <row r="56" spans="1:15" s="14" customFormat="1" ht="14.5" x14ac:dyDescent="0.35">
      <c r="A56" s="224"/>
      <c r="B56" s="225"/>
      <c r="C56" s="226"/>
      <c r="D56" s="229"/>
      <c r="E56" s="229"/>
      <c r="F56" s="228"/>
      <c r="G56" s="227"/>
      <c r="I56" s="31"/>
      <c r="J56" s="31"/>
      <c r="K56" s="31"/>
      <c r="L56" s="31"/>
      <c r="M56" s="31"/>
      <c r="N56" s="31"/>
      <c r="O56" s="31"/>
    </row>
    <row r="57" spans="1:15" s="14" customFormat="1" ht="14.5" x14ac:dyDescent="0.35">
      <c r="A57" s="224"/>
      <c r="B57" s="225"/>
      <c r="C57" s="226"/>
      <c r="D57" s="229"/>
      <c r="E57" s="229"/>
      <c r="F57" s="228"/>
      <c r="G57" s="227"/>
      <c r="I57" s="31"/>
      <c r="J57" s="31"/>
      <c r="K57" s="31"/>
      <c r="L57" s="31"/>
      <c r="M57" s="31"/>
      <c r="N57" s="31"/>
      <c r="O57" s="31"/>
    </row>
    <row r="58" spans="1:15" s="14" customFormat="1" ht="14.5" x14ac:dyDescent="0.35">
      <c r="A58" s="224"/>
      <c r="B58" s="225"/>
      <c r="C58" s="226"/>
      <c r="D58" s="229"/>
      <c r="E58" s="229"/>
      <c r="F58" s="228"/>
      <c r="G58" s="227"/>
      <c r="I58" s="31"/>
      <c r="J58" s="31"/>
      <c r="K58" s="31"/>
      <c r="L58" s="31"/>
      <c r="M58" s="31"/>
      <c r="N58" s="31"/>
      <c r="O58" s="31"/>
    </row>
    <row r="59" spans="1:15" s="14" customFormat="1" ht="14.5" x14ac:dyDescent="0.35">
      <c r="A59" s="224"/>
      <c r="B59" s="225"/>
      <c r="C59" s="226"/>
      <c r="D59" s="229"/>
      <c r="E59" s="229"/>
      <c r="F59" s="228"/>
      <c r="G59" s="227"/>
      <c r="I59" s="31"/>
      <c r="J59" s="31"/>
      <c r="K59" s="31"/>
      <c r="L59" s="31"/>
      <c r="M59" s="31"/>
      <c r="N59" s="31"/>
      <c r="O59" s="31"/>
    </row>
    <row r="60" spans="1:15" s="14" customFormat="1" ht="14.5" x14ac:dyDescent="0.35">
      <c r="A60" s="224"/>
      <c r="B60" s="225"/>
      <c r="C60" s="226"/>
      <c r="D60" s="229"/>
      <c r="E60" s="229"/>
      <c r="F60" s="228"/>
      <c r="G60" s="227"/>
      <c r="I60" s="31"/>
      <c r="J60" s="31"/>
      <c r="K60" s="31"/>
      <c r="L60" s="31"/>
      <c r="M60" s="31"/>
      <c r="N60" s="31"/>
      <c r="O60" s="31"/>
    </row>
    <row r="61" spans="1:15" s="14" customFormat="1" ht="14.5" x14ac:dyDescent="0.35">
      <c r="A61" s="224"/>
      <c r="B61" s="225"/>
      <c r="C61" s="226"/>
      <c r="D61" s="229"/>
      <c r="E61" s="229"/>
      <c r="F61" s="228"/>
      <c r="G61" s="227"/>
      <c r="I61" s="31"/>
      <c r="J61" s="31"/>
      <c r="K61" s="31"/>
      <c r="L61" s="31"/>
      <c r="M61" s="31"/>
      <c r="N61" s="31"/>
      <c r="O61" s="31"/>
    </row>
    <row r="62" spans="1:15" s="14" customFormat="1" ht="14.5" x14ac:dyDescent="0.35">
      <c r="A62" s="224"/>
      <c r="B62" s="225"/>
      <c r="C62" s="226"/>
      <c r="D62" s="229"/>
      <c r="E62" s="229"/>
      <c r="F62" s="228"/>
      <c r="G62" s="227"/>
      <c r="I62" s="31"/>
      <c r="J62" s="31"/>
      <c r="K62" s="31"/>
      <c r="L62" s="31"/>
      <c r="M62" s="31"/>
      <c r="N62" s="31"/>
      <c r="O62" s="31"/>
    </row>
    <row r="63" spans="1:15" s="14" customFormat="1" ht="14.5" x14ac:dyDescent="0.35">
      <c r="A63" s="224"/>
      <c r="B63" s="225"/>
      <c r="C63" s="226"/>
      <c r="D63" s="229"/>
      <c r="E63" s="229"/>
      <c r="F63" s="228"/>
      <c r="G63" s="227"/>
      <c r="I63" s="31"/>
      <c r="J63" s="31"/>
      <c r="K63" s="31"/>
      <c r="L63" s="31"/>
      <c r="M63" s="31"/>
      <c r="N63" s="31"/>
      <c r="O63" s="31"/>
    </row>
    <row r="64" spans="1:15" s="14" customFormat="1" ht="14.5" x14ac:dyDescent="0.35">
      <c r="A64" s="224"/>
      <c r="B64" s="225"/>
      <c r="C64" s="226"/>
      <c r="D64" s="229"/>
      <c r="E64" s="229"/>
      <c r="F64" s="228"/>
      <c r="G64" s="227"/>
      <c r="I64" s="31"/>
      <c r="J64" s="31"/>
      <c r="K64" s="31"/>
      <c r="L64" s="31"/>
      <c r="M64" s="31"/>
      <c r="N64" s="31"/>
      <c r="O64" s="31"/>
    </row>
    <row r="65" spans="1:15" s="14" customFormat="1" ht="14.5" x14ac:dyDescent="0.35">
      <c r="A65" s="224"/>
      <c r="B65" s="225"/>
      <c r="C65" s="226"/>
      <c r="D65" s="229"/>
      <c r="E65" s="229"/>
      <c r="F65" s="228"/>
      <c r="G65" s="227"/>
      <c r="I65" s="31"/>
      <c r="J65" s="31"/>
      <c r="K65" s="31"/>
      <c r="L65" s="31"/>
      <c r="M65" s="31"/>
      <c r="N65" s="31"/>
      <c r="O65" s="31"/>
    </row>
    <row r="66" spans="1:15" s="14" customFormat="1" ht="14.5" x14ac:dyDescent="0.35">
      <c r="A66" s="224"/>
      <c r="B66" s="225"/>
      <c r="C66" s="226"/>
      <c r="D66" s="229"/>
      <c r="E66" s="229"/>
      <c r="F66" s="228"/>
      <c r="G66" s="227"/>
      <c r="I66" s="31"/>
      <c r="J66" s="31"/>
      <c r="K66" s="31"/>
      <c r="L66" s="31"/>
      <c r="M66" s="31"/>
      <c r="N66" s="31"/>
      <c r="O66" s="31"/>
    </row>
    <row r="67" spans="1:15" s="14" customFormat="1" ht="14.5" x14ac:dyDescent="0.35">
      <c r="A67" s="224"/>
      <c r="B67" s="225"/>
      <c r="C67" s="226"/>
      <c r="D67" s="230"/>
      <c r="E67" s="229"/>
      <c r="F67" s="228"/>
      <c r="G67" s="227"/>
      <c r="I67" s="31"/>
      <c r="J67" s="31"/>
      <c r="K67" s="31"/>
      <c r="L67" s="31"/>
      <c r="M67" s="31"/>
      <c r="N67" s="31"/>
      <c r="O67" s="31"/>
    </row>
    <row r="68" spans="1:15" s="14" customFormat="1" ht="14.5" x14ac:dyDescent="0.35">
      <c r="A68" s="224"/>
      <c r="B68" s="225"/>
      <c r="C68" s="226"/>
      <c r="D68" s="229"/>
      <c r="E68" s="229"/>
      <c r="F68" s="228"/>
      <c r="G68" s="227"/>
      <c r="I68" s="31"/>
      <c r="J68" s="31"/>
      <c r="K68" s="31"/>
      <c r="L68" s="31"/>
      <c r="M68" s="31"/>
      <c r="N68" s="31"/>
      <c r="O68" s="31"/>
    </row>
    <row r="69" spans="1:15" s="14" customFormat="1" ht="14.5" x14ac:dyDescent="0.35">
      <c r="A69" s="224"/>
      <c r="B69" s="225"/>
      <c r="C69" s="226"/>
      <c r="D69" s="229"/>
      <c r="E69" s="229"/>
      <c r="F69" s="228"/>
      <c r="G69" s="227"/>
      <c r="I69" s="31"/>
      <c r="J69" s="31"/>
      <c r="K69" s="31"/>
      <c r="L69" s="31"/>
      <c r="M69" s="31"/>
      <c r="N69" s="31"/>
      <c r="O69" s="31"/>
    </row>
    <row r="70" spans="1:15" s="14" customFormat="1" ht="14.5" x14ac:dyDescent="0.35">
      <c r="A70" s="224"/>
      <c r="B70" s="225"/>
      <c r="C70" s="226"/>
      <c r="D70" s="229"/>
      <c r="E70" s="229"/>
      <c r="F70" s="228"/>
      <c r="G70" s="227"/>
      <c r="I70" s="31"/>
      <c r="J70" s="31"/>
      <c r="K70" s="31"/>
      <c r="L70" s="31"/>
      <c r="M70" s="31"/>
      <c r="N70" s="31"/>
      <c r="O70" s="31"/>
    </row>
    <row r="71" spans="1:15" s="14" customFormat="1" ht="14.5" x14ac:dyDescent="0.35">
      <c r="A71" s="224"/>
      <c r="B71" s="225"/>
      <c r="C71" s="226"/>
      <c r="D71" s="229"/>
      <c r="E71" s="229"/>
      <c r="F71" s="228"/>
      <c r="G71" s="227"/>
      <c r="H71" s="7"/>
      <c r="I71" s="33"/>
      <c r="J71" s="33"/>
      <c r="K71" s="33"/>
      <c r="L71" s="33"/>
      <c r="M71" s="33"/>
      <c r="N71" s="33"/>
      <c r="O71" s="33"/>
    </row>
    <row r="72" spans="1:15" s="14" customFormat="1" ht="14.5" x14ac:dyDescent="0.35">
      <c r="A72" s="224"/>
      <c r="B72" s="225"/>
      <c r="C72" s="226"/>
      <c r="D72" s="229"/>
      <c r="E72" s="229"/>
      <c r="F72" s="228"/>
      <c r="G72" s="227"/>
      <c r="H72" s="7"/>
      <c r="I72" s="33"/>
      <c r="J72" s="33"/>
      <c r="K72" s="33"/>
      <c r="L72" s="33"/>
      <c r="M72" s="33"/>
      <c r="N72" s="33"/>
      <c r="O72" s="33"/>
    </row>
    <row r="73" spans="1:15" s="14" customFormat="1" ht="14.5" x14ac:dyDescent="0.35">
      <c r="A73" s="224"/>
      <c r="B73" s="225"/>
      <c r="C73" s="226"/>
      <c r="D73" s="229"/>
      <c r="E73" s="229"/>
      <c r="F73" s="228"/>
      <c r="G73" s="227"/>
      <c r="H73" s="7"/>
      <c r="I73" s="33"/>
      <c r="J73" s="33"/>
      <c r="K73" s="33"/>
      <c r="L73" s="33"/>
      <c r="M73" s="33"/>
      <c r="N73" s="33"/>
      <c r="O73" s="33"/>
    </row>
    <row r="74" spans="1:15" s="14" customFormat="1" ht="14.5" x14ac:dyDescent="0.35">
      <c r="A74" s="224"/>
      <c r="B74" s="225"/>
      <c r="C74" s="226"/>
      <c r="D74" s="229"/>
      <c r="E74" s="229"/>
      <c r="F74" s="228"/>
      <c r="G74" s="227"/>
      <c r="H74" s="7"/>
      <c r="I74" s="33"/>
      <c r="J74" s="33"/>
      <c r="K74" s="33"/>
      <c r="L74" s="33"/>
      <c r="M74" s="33"/>
      <c r="N74" s="33"/>
      <c r="O74" s="33"/>
    </row>
    <row r="75" spans="1:15" s="14" customFormat="1" ht="14.5" x14ac:dyDescent="0.35">
      <c r="A75" s="224"/>
      <c r="B75" s="225"/>
      <c r="C75" s="226"/>
      <c r="D75" s="229"/>
      <c r="E75" s="229"/>
      <c r="F75" s="228"/>
      <c r="G75" s="227"/>
      <c r="H75" s="7"/>
      <c r="I75" s="33"/>
      <c r="J75" s="33"/>
      <c r="K75" s="33"/>
      <c r="L75" s="33"/>
      <c r="M75" s="33"/>
      <c r="N75" s="33"/>
      <c r="O75" s="33"/>
    </row>
    <row r="76" spans="1:15" s="14" customFormat="1" ht="14.5" x14ac:dyDescent="0.35">
      <c r="A76" s="224"/>
      <c r="B76" s="225"/>
      <c r="C76" s="226"/>
      <c r="D76" s="229"/>
      <c r="E76" s="229"/>
      <c r="F76" s="228"/>
      <c r="G76" s="227"/>
      <c r="H76" s="7"/>
      <c r="I76" s="33"/>
      <c r="J76" s="33"/>
      <c r="K76" s="33"/>
      <c r="L76" s="33"/>
      <c r="M76" s="33"/>
      <c r="N76" s="33"/>
      <c r="O76" s="33"/>
    </row>
    <row r="77" spans="1:15" s="14" customFormat="1" ht="14.5" x14ac:dyDescent="0.35">
      <c r="A77" s="224"/>
      <c r="B77" s="225"/>
      <c r="C77" s="226"/>
      <c r="D77" s="229"/>
      <c r="E77" s="229"/>
      <c r="F77" s="228"/>
      <c r="G77" s="227"/>
      <c r="H77" s="7"/>
      <c r="I77" s="33"/>
      <c r="J77" s="33"/>
      <c r="K77" s="33"/>
      <c r="L77" s="33"/>
      <c r="M77" s="33"/>
      <c r="N77" s="33"/>
      <c r="O77" s="33"/>
    </row>
    <row r="78" spans="1:15" s="14" customFormat="1" ht="14.5" x14ac:dyDescent="0.35">
      <c r="A78" s="224"/>
      <c r="B78" s="225"/>
      <c r="C78" s="226"/>
      <c r="D78" s="229"/>
      <c r="E78" s="229"/>
      <c r="F78" s="228"/>
      <c r="G78" s="227"/>
      <c r="H78" s="7"/>
      <c r="I78" s="33"/>
      <c r="J78" s="33"/>
      <c r="K78" s="33"/>
      <c r="L78" s="33"/>
      <c r="M78" s="33"/>
      <c r="N78" s="33"/>
      <c r="O78" s="33"/>
    </row>
    <row r="79" spans="1:15" s="14" customFormat="1" ht="14.5" x14ac:dyDescent="0.35">
      <c r="A79" s="224"/>
      <c r="B79" s="225"/>
      <c r="C79" s="226"/>
      <c r="D79" s="229"/>
      <c r="E79" s="229"/>
      <c r="F79" s="228"/>
      <c r="G79" s="227"/>
      <c r="H79" s="7"/>
      <c r="I79" s="33"/>
      <c r="J79" s="33"/>
      <c r="K79" s="33"/>
      <c r="L79" s="33"/>
      <c r="M79" s="33"/>
      <c r="N79" s="33"/>
      <c r="O79" s="33"/>
    </row>
    <row r="80" spans="1:15" s="14" customFormat="1" ht="15" thickBot="1" x14ac:dyDescent="0.4">
      <c r="A80" s="224"/>
      <c r="B80" s="225"/>
      <c r="C80" s="226"/>
      <c r="D80" s="229"/>
      <c r="E80" s="229"/>
      <c r="F80" s="228"/>
      <c r="G80" s="227"/>
      <c r="H80" s="7"/>
      <c r="I80" s="33"/>
      <c r="J80" s="33"/>
      <c r="K80" s="33"/>
      <c r="L80" s="33"/>
      <c r="M80" s="33"/>
      <c r="N80" s="33"/>
      <c r="O80" s="33"/>
    </row>
    <row r="81" spans="1:15" s="14" customFormat="1" ht="13.5" thickBot="1" x14ac:dyDescent="0.35">
      <c r="A81" s="34"/>
      <c r="B81" s="35"/>
      <c r="C81" s="36">
        <v>999</v>
      </c>
      <c r="D81" s="37" t="s">
        <v>72</v>
      </c>
      <c r="E81" s="38" t="s">
        <v>73</v>
      </c>
      <c r="F81" s="37"/>
      <c r="G81" s="39" t="s">
        <v>74</v>
      </c>
      <c r="H81" s="7"/>
      <c r="I81" s="33"/>
      <c r="J81" s="33"/>
      <c r="K81" s="33"/>
      <c r="L81" s="33"/>
      <c r="M81" s="33"/>
      <c r="N81" s="33"/>
      <c r="O81" s="33"/>
    </row>
  </sheetData>
  <mergeCells count="2">
    <mergeCell ref="A1:G1"/>
    <mergeCell ref="I9:O9"/>
  </mergeCells>
  <conditionalFormatting sqref="A6:G80">
    <cfRule type="expression" dxfId="7" priority="1" stopIfTrue="1">
      <formula>$F6="X"</formula>
    </cfRule>
  </conditionalFormatting>
  <dataValidations count="1">
    <dataValidation type="list" allowBlank="1" showInputMessage="1" showErrorMessage="1" sqref="D3" xr:uid="{F85EF358-F35D-4A79-B503-7CB8DBBFA897}">
      <formula1>"U7 DEČKI,U7 DEKLICE,U9 DEČKI,U9 DEKLICE,U11 DEČKI,U11 DEKLICE,U13 DEČKI,U13 DEKLICE,U15 DEČKI,U15 DEKLICE,U17 DEČKI,U17 DEKLICE,U19 DEČKI,U19 DEKLICE,ČLANI,ČLANICE"</formula1>
    </dataValidation>
  </dataValidations>
  <printOptions horizontalCentered="1"/>
  <pageMargins left="0.74803149606299213" right="0.55118110236220474" top="0.47244094488188981" bottom="0.19685039370078741" header="0.51181102362204722" footer="0.31496062992125984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831C-EF89-48C8-86F9-3B5CB59F665F}">
  <sheetPr>
    <tabColor theme="4"/>
  </sheetPr>
  <dimension ref="A1:AX122"/>
  <sheetViews>
    <sheetView topLeftCell="A19" workbookViewId="0">
      <selection activeCell="AK31" sqref="AK31:AM32"/>
    </sheetView>
  </sheetViews>
  <sheetFormatPr defaultColWidth="9.1796875" defaultRowHeight="14" x14ac:dyDescent="0.3"/>
  <cols>
    <col min="1" max="1" width="3.81640625" style="41" customWidth="1"/>
    <col min="2" max="2" width="3.26953125" style="44" customWidth="1"/>
    <col min="3" max="3" width="3.26953125" style="45" customWidth="1"/>
    <col min="4" max="4" width="1.26953125" style="42" customWidth="1"/>
    <col min="5" max="5" width="5" style="42" customWidth="1"/>
    <col min="6" max="11" width="2.7265625" style="42" customWidth="1"/>
    <col min="12" max="12" width="1.453125" style="42" customWidth="1"/>
    <col min="13" max="13" width="2.7265625" style="42" customWidth="1"/>
    <col min="14" max="14" width="3.26953125" style="42" customWidth="1"/>
    <col min="15" max="15" width="3" style="42" customWidth="1"/>
    <col min="16" max="16" width="2.7265625" style="42" customWidth="1"/>
    <col min="17" max="17" width="1.7265625" style="42" customWidth="1"/>
    <col min="18" max="19" width="2.7265625" style="42" customWidth="1"/>
    <col min="20" max="20" width="1.7265625" style="42" customWidth="1"/>
    <col min="21" max="22" width="2.7265625" style="42" customWidth="1"/>
    <col min="23" max="23" width="1.7265625" style="42" customWidth="1"/>
    <col min="24" max="25" width="2.7265625" style="42" customWidth="1"/>
    <col min="26" max="26" width="1.7265625" style="42" customWidth="1"/>
    <col min="27" max="28" width="2.7265625" style="42" customWidth="1"/>
    <col min="29" max="29" width="2.7265625" style="46" customWidth="1"/>
    <col min="30" max="31" width="2.7265625" style="42" customWidth="1"/>
    <col min="32" max="32" width="2.7265625" style="46" customWidth="1"/>
    <col min="33" max="34" width="2.7265625" style="42" customWidth="1"/>
    <col min="35" max="35" width="2.7265625" style="46" customWidth="1"/>
    <col min="36" max="36" width="2.7265625" style="42" customWidth="1"/>
    <col min="37" max="37" width="9.1796875" style="42"/>
    <col min="38" max="39" width="2" style="43" bestFit="1" customWidth="1"/>
    <col min="40" max="49" width="2" style="42" bestFit="1" customWidth="1"/>
    <col min="50" max="16384" width="9.1796875" style="42"/>
  </cols>
  <sheetData>
    <row r="1" spans="1:50" ht="11.5" x14ac:dyDescent="0.25">
      <c r="B1" s="323" t="str">
        <f>[7]Prijave!A1</f>
        <v>NAZIV TEKMOVANJA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5"/>
    </row>
    <row r="2" spans="1:50" ht="12" thickBot="1" x14ac:dyDescent="0.3">
      <c r="B2" s="326" t="str">
        <f>[7]Prijave!D3&amp;" - Predtekmovanje"</f>
        <v>U11 DEČKI - Predtekmovanje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8"/>
    </row>
    <row r="3" spans="1:50" ht="9" customHeight="1" thickBot="1" x14ac:dyDescent="0.35"/>
    <row r="4" spans="1:50" ht="12.75" customHeight="1" x14ac:dyDescent="0.25">
      <c r="B4" s="329">
        <v>1</v>
      </c>
      <c r="C4" s="331" t="s">
        <v>75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3"/>
      <c r="P4" s="337">
        <v>1</v>
      </c>
      <c r="Q4" s="338"/>
      <c r="R4" s="339"/>
      <c r="S4" s="343">
        <v>2</v>
      </c>
      <c r="T4" s="338"/>
      <c r="U4" s="339"/>
      <c r="V4" s="343">
        <v>3</v>
      </c>
      <c r="W4" s="338"/>
      <c r="X4" s="339"/>
      <c r="Y4" s="343">
        <v>4</v>
      </c>
      <c r="Z4" s="338"/>
      <c r="AA4" s="345"/>
      <c r="AB4" s="347" t="s">
        <v>76</v>
      </c>
      <c r="AC4" s="348"/>
      <c r="AD4" s="349"/>
      <c r="AE4" s="353" t="s">
        <v>77</v>
      </c>
      <c r="AF4" s="348"/>
      <c r="AG4" s="349"/>
      <c r="AH4" s="353" t="s">
        <v>78</v>
      </c>
      <c r="AI4" s="348"/>
      <c r="AJ4" s="355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3.5" customHeight="1" thickBot="1" x14ac:dyDescent="0.3">
      <c r="B5" s="330"/>
      <c r="C5" s="334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6"/>
      <c r="P5" s="340"/>
      <c r="Q5" s="341"/>
      <c r="R5" s="342"/>
      <c r="S5" s="344"/>
      <c r="T5" s="341"/>
      <c r="U5" s="342"/>
      <c r="V5" s="344"/>
      <c r="W5" s="341"/>
      <c r="X5" s="342"/>
      <c r="Y5" s="344"/>
      <c r="Z5" s="341"/>
      <c r="AA5" s="346"/>
      <c r="AB5" s="350"/>
      <c r="AC5" s="351"/>
      <c r="AD5" s="352"/>
      <c r="AE5" s="354"/>
      <c r="AF5" s="351"/>
      <c r="AG5" s="352"/>
      <c r="AH5" s="354"/>
      <c r="AI5" s="351"/>
      <c r="AJ5" s="356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2" customHeight="1" x14ac:dyDescent="0.25">
      <c r="A6" s="473">
        <v>1</v>
      </c>
      <c r="B6" s="358">
        <v>1</v>
      </c>
      <c r="C6" s="486" t="str">
        <f>IF((A6=""),"",VLOOKUP(A6,[7]Prijave!$C$6:$E$81,2))</f>
        <v>TIRAN ERAZEM</v>
      </c>
      <c r="D6" s="487"/>
      <c r="E6" s="487"/>
      <c r="F6" s="487"/>
      <c r="G6" s="487"/>
      <c r="H6" s="487"/>
      <c r="I6" s="487"/>
      <c r="J6" s="487"/>
      <c r="K6" s="487"/>
      <c r="L6" s="488"/>
      <c r="M6" s="366" t="str">
        <f>IF((A6=""),"","("&amp;UPPER(VLOOKUP(A6,[7]Prijave!$C$6:$E$81,3))&amp;")")</f>
        <v>(KRKA)</v>
      </c>
      <c r="N6" s="366"/>
      <c r="O6" s="367"/>
      <c r="P6" s="48"/>
      <c r="Q6" s="48"/>
      <c r="R6" s="49"/>
      <c r="S6" s="50">
        <f>IF(AH19&lt;&gt;"",AH19,"")</f>
        <v>3</v>
      </c>
      <c r="T6" s="51" t="s">
        <v>73</v>
      </c>
      <c r="U6" s="52">
        <f>IF(AJ19&lt;&gt;"",AJ19,"")</f>
        <v>0</v>
      </c>
      <c r="V6" s="50">
        <f>IF(AJ21&lt;&gt;"",AJ21,"")</f>
        <v>3</v>
      </c>
      <c r="W6" s="51" t="s">
        <v>73</v>
      </c>
      <c r="X6" s="52">
        <f>IF(AH21&lt;&gt;"",AH21,"")</f>
        <v>0</v>
      </c>
      <c r="Y6" s="50">
        <f>IF(AH16&lt;&gt;"",AH16,"")</f>
        <v>3</v>
      </c>
      <c r="Z6" s="53" t="s">
        <v>73</v>
      </c>
      <c r="AA6" s="54">
        <f>IF(AJ16&lt;&gt;"",AJ16,"")</f>
        <v>0</v>
      </c>
      <c r="AB6" s="370">
        <f>IF(AND(S6="",V6="",Y6=""),"",SUM(S6,V6,Y6))</f>
        <v>9</v>
      </c>
      <c r="AC6" s="372" t="s">
        <v>73</v>
      </c>
      <c r="AD6" s="374">
        <f>IF(AND(U6="",X6="",AA6=""),"",SUM(U6,X6,AA6))</f>
        <v>0</v>
      </c>
      <c r="AE6" s="376">
        <f>IF(SUM(T7,W7,Z7)&gt;0,SUM(T7,W7,Z7),"")</f>
        <v>6</v>
      </c>
      <c r="AF6" s="377"/>
      <c r="AG6" s="378"/>
      <c r="AH6" s="382" t="str">
        <f>IF(AE6&lt;&gt;"",(RANK(AE6,AE6:AG13)&amp;"."),"")</f>
        <v>1.</v>
      </c>
      <c r="AI6" s="382"/>
      <c r="AJ6" s="383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2" customHeight="1" x14ac:dyDescent="0.25">
      <c r="A7" s="473"/>
      <c r="B7" s="485"/>
      <c r="C7" s="363"/>
      <c r="D7" s="364"/>
      <c r="E7" s="364"/>
      <c r="F7" s="364"/>
      <c r="G7" s="364"/>
      <c r="H7" s="364"/>
      <c r="I7" s="364"/>
      <c r="J7" s="364"/>
      <c r="K7" s="364"/>
      <c r="L7" s="365"/>
      <c r="M7" s="474"/>
      <c r="N7" s="474"/>
      <c r="O7" s="475"/>
      <c r="P7" s="55"/>
      <c r="Q7" s="55"/>
      <c r="R7" s="56"/>
      <c r="S7" s="57"/>
      <c r="T7" s="58">
        <f>IF((S6=3),2,IF(U6=3,1,""))</f>
        <v>2</v>
      </c>
      <c r="U7" s="59"/>
      <c r="V7" s="57"/>
      <c r="W7" s="58">
        <f>IF((V6=3),2,IF(X6=3,1,""))</f>
        <v>2</v>
      </c>
      <c r="X7" s="59"/>
      <c r="Y7" s="57"/>
      <c r="Z7" s="58">
        <f>IF((Y6=3),2,IF(AA6=3,1,""))</f>
        <v>2</v>
      </c>
      <c r="AA7" s="60"/>
      <c r="AB7" s="371"/>
      <c r="AC7" s="373"/>
      <c r="AD7" s="375"/>
      <c r="AE7" s="379"/>
      <c r="AF7" s="380"/>
      <c r="AG7" s="381"/>
      <c r="AH7" s="476"/>
      <c r="AI7" s="476"/>
      <c r="AJ7" s="47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2" customHeight="1" x14ac:dyDescent="0.25">
      <c r="A8" s="473">
        <v>2</v>
      </c>
      <c r="B8" s="485">
        <v>2</v>
      </c>
      <c r="C8" s="486" t="str">
        <f>IF((A8=""),"",VLOOKUP(A8,[7]Prijave!$C$6:$E$81,2))</f>
        <v>TRAMTE JAKA</v>
      </c>
      <c r="D8" s="487"/>
      <c r="E8" s="487"/>
      <c r="F8" s="487"/>
      <c r="G8" s="487"/>
      <c r="H8" s="487"/>
      <c r="I8" s="487"/>
      <c r="J8" s="487"/>
      <c r="K8" s="487"/>
      <c r="L8" s="488"/>
      <c r="M8" s="474" t="str">
        <f>IF((A8=""),"","("&amp;UPPER(VLOOKUP(A8,[7]Prijave!$C$6:$E$81,3))&amp;")")</f>
        <v>(TREBNJE)</v>
      </c>
      <c r="N8" s="474"/>
      <c r="O8" s="475"/>
      <c r="P8" s="231">
        <f>IF(AJ19&lt;&gt;"",AJ19,"")</f>
        <v>0</v>
      </c>
      <c r="Q8" s="231" t="s">
        <v>73</v>
      </c>
      <c r="R8" s="232">
        <f>IF(AH19&lt;&gt;"",AH19,"")</f>
        <v>3</v>
      </c>
      <c r="S8" s="233"/>
      <c r="T8" s="234"/>
      <c r="U8" s="235"/>
      <c r="V8" s="236">
        <f>IF(AH17&lt;&gt;"",AH17,"")</f>
        <v>3</v>
      </c>
      <c r="W8" s="231" t="s">
        <v>73</v>
      </c>
      <c r="X8" s="232">
        <f>IF(AJ17&lt;&gt;"",AJ17,"")</f>
        <v>1</v>
      </c>
      <c r="Y8" s="236">
        <f>IF(AH20&lt;&gt;"",AH20,"")</f>
        <v>3</v>
      </c>
      <c r="Z8" s="231" t="s">
        <v>73</v>
      </c>
      <c r="AA8" s="237">
        <f>IF(AJ20&lt;&gt;"",AJ20,"")</f>
        <v>2</v>
      </c>
      <c r="AB8" s="489">
        <f>IF(AND(P8="",V8="",Y8=""),"",SUM(P8,V8,Y8))</f>
        <v>6</v>
      </c>
      <c r="AC8" s="490" t="s">
        <v>73</v>
      </c>
      <c r="AD8" s="478">
        <f>IF(AND(R8="",X8="",AA8=""),"",SUM(R8,X8,AA8))</f>
        <v>6</v>
      </c>
      <c r="AE8" s="479">
        <f>IF(SUM(Q9,W9,Z9)&gt;0,SUM(Q9,W9,Z9),"")</f>
        <v>5</v>
      </c>
      <c r="AF8" s="480"/>
      <c r="AG8" s="481"/>
      <c r="AH8" s="482" t="str">
        <f>IF(AE8&lt;&gt;"",(RANK(AE8,AE6:AG13)&amp;"."),"")</f>
        <v>2.</v>
      </c>
      <c r="AI8" s="483"/>
      <c r="AJ8" s="484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2" customHeight="1" x14ac:dyDescent="0.25">
      <c r="A9" s="473"/>
      <c r="B9" s="485"/>
      <c r="C9" s="363"/>
      <c r="D9" s="364"/>
      <c r="E9" s="364"/>
      <c r="F9" s="364"/>
      <c r="G9" s="364"/>
      <c r="H9" s="364"/>
      <c r="I9" s="364"/>
      <c r="J9" s="364"/>
      <c r="K9" s="364"/>
      <c r="L9" s="365"/>
      <c r="M9" s="474"/>
      <c r="N9" s="474"/>
      <c r="O9" s="475"/>
      <c r="P9" s="68"/>
      <c r="Q9" s="58">
        <f>IF((P8=3),2,IF(R8=3,1,""))</f>
        <v>1</v>
      </c>
      <c r="R9" s="59"/>
      <c r="S9" s="69"/>
      <c r="T9" s="55"/>
      <c r="U9" s="56"/>
      <c r="V9" s="57"/>
      <c r="W9" s="58">
        <f>IF((V8=3),2,IF(X8=3,1,""))</f>
        <v>2</v>
      </c>
      <c r="X9" s="59"/>
      <c r="Y9" s="57"/>
      <c r="Z9" s="58">
        <f>IF((Y8=3),2,IF(AA8=3,1,""))</f>
        <v>2</v>
      </c>
      <c r="AA9" s="60"/>
      <c r="AB9" s="371"/>
      <c r="AC9" s="373"/>
      <c r="AD9" s="375"/>
      <c r="AE9" s="379"/>
      <c r="AF9" s="380"/>
      <c r="AG9" s="381"/>
      <c r="AH9" s="393"/>
      <c r="AI9" s="394"/>
      <c r="AJ9" s="395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2" customHeight="1" x14ac:dyDescent="0.25">
      <c r="A10" s="473">
        <v>3</v>
      </c>
      <c r="B10" s="485">
        <v>3</v>
      </c>
      <c r="C10" s="486" t="str">
        <f>IF((A10=""),"",VLOOKUP(A10,[7]Prijave!$C$6:$E$81,2))</f>
        <v>KUSIČ DOMINIK</v>
      </c>
      <c r="D10" s="487"/>
      <c r="E10" s="487"/>
      <c r="F10" s="487"/>
      <c r="G10" s="487"/>
      <c r="H10" s="487"/>
      <c r="I10" s="487"/>
      <c r="J10" s="487"/>
      <c r="K10" s="487"/>
      <c r="L10" s="488"/>
      <c r="M10" s="474" t="str">
        <f>IF((A10=""),"","("&amp;UPPER(VLOOKUP(A10,[7]Prijave!$C$6:$E$81,3))&amp;")")</f>
        <v>(MEN)</v>
      </c>
      <c r="N10" s="474"/>
      <c r="O10" s="475"/>
      <c r="P10" s="231">
        <f>IF(AH21&lt;&gt;"",AH21,"")</f>
        <v>0</v>
      </c>
      <c r="Q10" s="231" t="s">
        <v>73</v>
      </c>
      <c r="R10" s="232">
        <f>IF(AJ21&lt;&gt;"",AJ21,"")</f>
        <v>3</v>
      </c>
      <c r="S10" s="236">
        <f>IF(AJ17&lt;&gt;"",AJ17,"")</f>
        <v>1</v>
      </c>
      <c r="T10" s="231" t="s">
        <v>73</v>
      </c>
      <c r="U10" s="232">
        <f>IF(AH17&lt;&gt;"",AH17,"")</f>
        <v>3</v>
      </c>
      <c r="V10" s="233"/>
      <c r="W10" s="234"/>
      <c r="X10" s="235"/>
      <c r="Y10" s="236">
        <f>IF(AJ18&lt;&gt;"",AJ18,"")</f>
        <v>0</v>
      </c>
      <c r="Z10" s="231" t="s">
        <v>73</v>
      </c>
      <c r="AA10" s="237">
        <f>IF(AH18&lt;&gt;"",AH18,"")</f>
        <v>3</v>
      </c>
      <c r="AB10" s="489">
        <f>IF(AND(P10="",S10="",Y10=""),"",SUM(P10,S10,Y10))</f>
        <v>1</v>
      </c>
      <c r="AC10" s="490" t="s">
        <v>73</v>
      </c>
      <c r="AD10" s="478">
        <f>IF(AND(R10="",U10="",AA10=""),"",SUM(R10,U10,AA10))</f>
        <v>9</v>
      </c>
      <c r="AE10" s="479">
        <f>IF(SUM(Q11,T11,Z11)&gt;0,SUM(Q11,T11,Z11),"")</f>
        <v>3</v>
      </c>
      <c r="AF10" s="480"/>
      <c r="AG10" s="481"/>
      <c r="AH10" s="482" t="str">
        <f>IF(AE10&lt;&gt;"",(RANK(AE10,AE6:AG13)&amp;"."),"")</f>
        <v>4.</v>
      </c>
      <c r="AI10" s="483"/>
      <c r="AJ10" s="484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2" customHeight="1" x14ac:dyDescent="0.25">
      <c r="A11" s="473"/>
      <c r="B11" s="485"/>
      <c r="C11" s="363"/>
      <c r="D11" s="364"/>
      <c r="E11" s="364"/>
      <c r="F11" s="364"/>
      <c r="G11" s="364"/>
      <c r="H11" s="364"/>
      <c r="I11" s="364"/>
      <c r="J11" s="364"/>
      <c r="K11" s="364"/>
      <c r="L11" s="365"/>
      <c r="M11" s="474"/>
      <c r="N11" s="474"/>
      <c r="O11" s="475"/>
      <c r="P11" s="68"/>
      <c r="Q11" s="58">
        <f>IF((P10=3),2,IF(R10=3,1,""))</f>
        <v>1</v>
      </c>
      <c r="R11" s="59"/>
      <c r="S11" s="57"/>
      <c r="T11" s="58">
        <f>IF((S10=3),2,IF(U10=3,1,""))</f>
        <v>1</v>
      </c>
      <c r="U11" s="59"/>
      <c r="V11" s="69"/>
      <c r="W11" s="55"/>
      <c r="X11" s="56"/>
      <c r="Y11" s="57"/>
      <c r="Z11" s="58">
        <f>IF((Y10=3),2,IF(AA10=3,1,""))</f>
        <v>1</v>
      </c>
      <c r="AA11" s="60"/>
      <c r="AB11" s="371"/>
      <c r="AC11" s="373"/>
      <c r="AD11" s="375"/>
      <c r="AE11" s="379"/>
      <c r="AF11" s="380"/>
      <c r="AG11" s="381"/>
      <c r="AH11" s="393"/>
      <c r="AI11" s="394"/>
      <c r="AJ11" s="395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2" customHeight="1" x14ac:dyDescent="0.25">
      <c r="A12" s="473">
        <v>4</v>
      </c>
      <c r="B12" s="485">
        <v>4</v>
      </c>
      <c r="C12" s="486" t="str">
        <f>IF((A12=""),"",VLOOKUP(A12,[7]Prijave!$C$6:$E$81,2))</f>
        <v>KILIBARDA STEFAN</v>
      </c>
      <c r="D12" s="487"/>
      <c r="E12" s="487"/>
      <c r="F12" s="487"/>
      <c r="G12" s="487"/>
      <c r="H12" s="487"/>
      <c r="I12" s="487"/>
      <c r="J12" s="487"/>
      <c r="K12" s="487"/>
      <c r="L12" s="488"/>
      <c r="M12" s="474" t="str">
        <f>IF((A12=""),"","("&amp;UPPER(VLOOKUP(A12,[7]Prijave!$C$6:$E$81,3))&amp;")")</f>
        <v>(VES)</v>
      </c>
      <c r="N12" s="474"/>
      <c r="O12" s="475"/>
      <c r="P12" s="231">
        <f>IF(AJ16&lt;&gt;"",AJ16,"")</f>
        <v>0</v>
      </c>
      <c r="Q12" s="231" t="s">
        <v>73</v>
      </c>
      <c r="R12" s="232">
        <f>IF(AH16&lt;&gt;"",AH16,"")</f>
        <v>3</v>
      </c>
      <c r="S12" s="236">
        <f>IF(AJ20&lt;&gt;"",AJ20,"")</f>
        <v>2</v>
      </c>
      <c r="T12" s="231" t="s">
        <v>73</v>
      </c>
      <c r="U12" s="232">
        <f>IF(AH20&lt;&gt;"",AH20,"")</f>
        <v>3</v>
      </c>
      <c r="V12" s="236">
        <f>IF(AH18&lt;&gt;"",AH18,"")</f>
        <v>3</v>
      </c>
      <c r="W12" s="231" t="s">
        <v>73</v>
      </c>
      <c r="X12" s="232">
        <f>IF(AJ18&lt;&gt;"",AJ18,"")</f>
        <v>0</v>
      </c>
      <c r="Y12" s="233"/>
      <c r="Z12" s="234"/>
      <c r="AA12" s="238"/>
      <c r="AB12" s="489">
        <f>IF(AND(P12="",S12="",V12=""),"",SUM(P12,S12,V12))</f>
        <v>5</v>
      </c>
      <c r="AC12" s="490" t="s">
        <v>73</v>
      </c>
      <c r="AD12" s="478">
        <f>IF(AND(R12="",U12="",X12=""),"",SUM(R12,U12,X12))</f>
        <v>6</v>
      </c>
      <c r="AE12" s="479">
        <f>IF(SUM(Q13,T13,W13)&gt;0,SUM(Q13,T13,W13),"")</f>
        <v>4</v>
      </c>
      <c r="AF12" s="480"/>
      <c r="AG12" s="481"/>
      <c r="AH12" s="476" t="str">
        <f>IF(AE12&lt;&gt;"",(RANK(AE12,AE6:AG13)&amp;"."),"")</f>
        <v>3.</v>
      </c>
      <c r="AI12" s="476"/>
      <c r="AJ12" s="47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3.5" customHeight="1" thickBot="1" x14ac:dyDescent="0.3">
      <c r="A13" s="473"/>
      <c r="B13" s="494"/>
      <c r="C13" s="439"/>
      <c r="D13" s="440"/>
      <c r="E13" s="440"/>
      <c r="F13" s="440"/>
      <c r="G13" s="440"/>
      <c r="H13" s="440"/>
      <c r="I13" s="440"/>
      <c r="J13" s="440"/>
      <c r="K13" s="440"/>
      <c r="L13" s="441"/>
      <c r="M13" s="495"/>
      <c r="N13" s="495"/>
      <c r="O13" s="496"/>
      <c r="P13" s="71"/>
      <c r="Q13" s="72">
        <f>IF((P12=3),2,IF(R12=3,1,""))</f>
        <v>1</v>
      </c>
      <c r="R13" s="73"/>
      <c r="S13" s="74"/>
      <c r="T13" s="72">
        <f>IF((S12=3),2,IF(U12=3,1,""))</f>
        <v>1</v>
      </c>
      <c r="U13" s="73"/>
      <c r="V13" s="74"/>
      <c r="W13" s="72">
        <f>IF((V12=3),2,IF(X12=3,1,""))</f>
        <v>2</v>
      </c>
      <c r="X13" s="73"/>
      <c r="Y13" s="75"/>
      <c r="Z13" s="76"/>
      <c r="AA13" s="77"/>
      <c r="AB13" s="444"/>
      <c r="AC13" s="445"/>
      <c r="AD13" s="446"/>
      <c r="AE13" s="447"/>
      <c r="AF13" s="448"/>
      <c r="AG13" s="449"/>
      <c r="AH13" s="497"/>
      <c r="AI13" s="497"/>
      <c r="AJ13" s="498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6" customHeight="1" x14ac:dyDescent="0.3">
      <c r="AH14" s="42" t="s">
        <v>79</v>
      </c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2.75" customHeight="1" x14ac:dyDescent="0.3">
      <c r="B15" s="78"/>
      <c r="C15" s="79"/>
      <c r="D15" s="80"/>
      <c r="E15" s="80"/>
      <c r="F15" s="80"/>
      <c r="G15" s="80"/>
      <c r="H15" s="80"/>
      <c r="I15" s="80"/>
      <c r="J15" s="429"/>
      <c r="K15" s="429"/>
      <c r="L15" s="429"/>
      <c r="M15" s="429"/>
      <c r="N15" s="429"/>
      <c r="O15" s="429"/>
      <c r="P15" s="429"/>
      <c r="Q15" s="429"/>
      <c r="R15" s="429"/>
      <c r="S15" s="430">
        <v>1</v>
      </c>
      <c r="T15" s="430"/>
      <c r="U15" s="430"/>
      <c r="V15" s="430">
        <v>2</v>
      </c>
      <c r="W15" s="430"/>
      <c r="X15" s="430"/>
      <c r="Y15" s="430">
        <v>3</v>
      </c>
      <c r="Z15" s="430"/>
      <c r="AA15" s="430"/>
      <c r="AB15" s="430">
        <v>4</v>
      </c>
      <c r="AC15" s="430"/>
      <c r="AD15" s="430"/>
      <c r="AE15" s="430">
        <v>5</v>
      </c>
      <c r="AF15" s="430"/>
      <c r="AG15" s="431"/>
      <c r="AH15" s="432" t="s">
        <v>80</v>
      </c>
      <c r="AI15" s="429"/>
      <c r="AJ15" s="429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9" customHeight="1" x14ac:dyDescent="0.25">
      <c r="B16" s="435" t="s">
        <v>81</v>
      </c>
      <c r="C16" s="435"/>
      <c r="D16" s="82"/>
      <c r="E16" s="239" t="s">
        <v>82</v>
      </c>
      <c r="F16" s="491" t="str">
        <f>C6</f>
        <v>TIRAN ERAZEM</v>
      </c>
      <c r="G16" s="491"/>
      <c r="H16" s="491"/>
      <c r="I16" s="491"/>
      <c r="J16" s="491"/>
      <c r="K16" s="491"/>
      <c r="L16" s="240" t="s">
        <v>83</v>
      </c>
      <c r="M16" s="491" t="str">
        <f>C12</f>
        <v>KILIBARDA STEFAN</v>
      </c>
      <c r="N16" s="491"/>
      <c r="O16" s="491"/>
      <c r="P16" s="491"/>
      <c r="Q16" s="491"/>
      <c r="R16" s="492"/>
      <c r="S16" s="241">
        <v>11</v>
      </c>
      <c r="T16" s="242" t="s">
        <v>83</v>
      </c>
      <c r="U16" s="243">
        <v>6</v>
      </c>
      <c r="V16" s="241">
        <v>11</v>
      </c>
      <c r="W16" s="242" t="s">
        <v>83</v>
      </c>
      <c r="X16" s="243">
        <v>5</v>
      </c>
      <c r="Y16" s="241">
        <v>11</v>
      </c>
      <c r="Z16" s="242" t="s">
        <v>83</v>
      </c>
      <c r="AA16" s="243">
        <v>6</v>
      </c>
      <c r="AB16" s="241"/>
      <c r="AC16" s="242" t="s">
        <v>83</v>
      </c>
      <c r="AD16" s="243"/>
      <c r="AE16" s="241"/>
      <c r="AF16" s="242" t="s">
        <v>83</v>
      </c>
      <c r="AG16" s="243"/>
      <c r="AH16" s="244">
        <f t="shared" ref="AH16:AH21" si="0">IF(AND(AV16=0,AW16=0),"",AV16)</f>
        <v>3</v>
      </c>
      <c r="AI16" s="245" t="s">
        <v>73</v>
      </c>
      <c r="AJ16" s="246">
        <f t="shared" ref="AJ16:AJ21" si="1">IF(AND(AV16=0,AW16=0),"",AW16)</f>
        <v>0</v>
      </c>
      <c r="AL16" s="91">
        <f t="shared" ref="AL16:AL21" si="2">IF(S16&gt;U16,1,0)</f>
        <v>1</v>
      </c>
      <c r="AM16" s="91">
        <f t="shared" ref="AM16:AM21" si="3">IF(U16&gt;S16,1,0)</f>
        <v>0</v>
      </c>
      <c r="AN16" s="91">
        <f t="shared" ref="AN16:AN21" si="4">IF(V16&gt;X16,1,0)</f>
        <v>1</v>
      </c>
      <c r="AO16" s="91">
        <f t="shared" ref="AO16:AO21" si="5">IF(X16&gt;V16,1,0)</f>
        <v>0</v>
      </c>
      <c r="AP16" s="91">
        <f t="shared" ref="AP16:AP21" si="6">IF(Y16&gt;AA16,1,0)</f>
        <v>1</v>
      </c>
      <c r="AQ16" s="91">
        <f t="shared" ref="AQ16:AQ21" si="7">IF(AA16&gt;Y16,1,0)</f>
        <v>0</v>
      </c>
      <c r="AR16" s="91">
        <f t="shared" ref="AR16:AR21" si="8">IF(AB16&gt;AD16,1,0)</f>
        <v>0</v>
      </c>
      <c r="AS16" s="91">
        <f t="shared" ref="AS16:AS21" si="9">IF(AD16&gt;AB16,1,0)</f>
        <v>0</v>
      </c>
      <c r="AT16" s="91">
        <f t="shared" ref="AT16:AT21" si="10">IF(AE16&gt;AG16,1,0)</f>
        <v>0</v>
      </c>
      <c r="AU16" s="91">
        <f t="shared" ref="AU16:AU21" si="11">IF(AG16&gt;AE16,1,0)</f>
        <v>0</v>
      </c>
      <c r="AV16" s="91">
        <f t="shared" ref="AV16:AW21" si="12">AL16+AN16+AP16+AR16+AT16</f>
        <v>3</v>
      </c>
      <c r="AW16" s="91">
        <f t="shared" si="12"/>
        <v>0</v>
      </c>
      <c r="AX16" s="47"/>
    </row>
    <row r="17" spans="1:50" ht="19" customHeight="1" x14ac:dyDescent="0.25">
      <c r="B17" s="92"/>
      <c r="C17" s="93"/>
      <c r="E17" s="239" t="s">
        <v>84</v>
      </c>
      <c r="F17" s="491" t="str">
        <f>C8</f>
        <v>TRAMTE JAKA</v>
      </c>
      <c r="G17" s="491"/>
      <c r="H17" s="491"/>
      <c r="I17" s="491"/>
      <c r="J17" s="491"/>
      <c r="K17" s="491"/>
      <c r="L17" s="240" t="s">
        <v>83</v>
      </c>
      <c r="M17" s="491" t="str">
        <f>C10</f>
        <v>KUSIČ DOMINIK</v>
      </c>
      <c r="N17" s="491"/>
      <c r="O17" s="491"/>
      <c r="P17" s="491"/>
      <c r="Q17" s="491"/>
      <c r="R17" s="492"/>
      <c r="S17" s="241">
        <v>11</v>
      </c>
      <c r="T17" s="242" t="s">
        <v>83</v>
      </c>
      <c r="U17" s="243">
        <v>3</v>
      </c>
      <c r="V17" s="241">
        <v>9</v>
      </c>
      <c r="W17" s="242" t="s">
        <v>83</v>
      </c>
      <c r="X17" s="243">
        <v>11</v>
      </c>
      <c r="Y17" s="241">
        <v>11</v>
      </c>
      <c r="Z17" s="242" t="s">
        <v>83</v>
      </c>
      <c r="AA17" s="243">
        <v>5</v>
      </c>
      <c r="AB17" s="241">
        <v>13</v>
      </c>
      <c r="AC17" s="242" t="s">
        <v>83</v>
      </c>
      <c r="AD17" s="243">
        <v>11</v>
      </c>
      <c r="AE17" s="241"/>
      <c r="AF17" s="242" t="s">
        <v>83</v>
      </c>
      <c r="AG17" s="243"/>
      <c r="AH17" s="244">
        <f t="shared" si="0"/>
        <v>3</v>
      </c>
      <c r="AI17" s="245" t="s">
        <v>73</v>
      </c>
      <c r="AJ17" s="246">
        <f t="shared" si="1"/>
        <v>1</v>
      </c>
      <c r="AL17" s="91">
        <f t="shared" si="2"/>
        <v>1</v>
      </c>
      <c r="AM17" s="91">
        <f t="shared" si="3"/>
        <v>0</v>
      </c>
      <c r="AN17" s="91">
        <f t="shared" si="4"/>
        <v>0</v>
      </c>
      <c r="AO17" s="91">
        <f t="shared" si="5"/>
        <v>1</v>
      </c>
      <c r="AP17" s="91">
        <f t="shared" si="6"/>
        <v>1</v>
      </c>
      <c r="AQ17" s="91">
        <f t="shared" si="7"/>
        <v>0</v>
      </c>
      <c r="AR17" s="91">
        <f t="shared" si="8"/>
        <v>1</v>
      </c>
      <c r="AS17" s="91">
        <f t="shared" si="9"/>
        <v>0</v>
      </c>
      <c r="AT17" s="91">
        <f t="shared" si="10"/>
        <v>0</v>
      </c>
      <c r="AU17" s="91">
        <f t="shared" si="11"/>
        <v>0</v>
      </c>
      <c r="AV17" s="91">
        <f t="shared" si="12"/>
        <v>3</v>
      </c>
      <c r="AW17" s="91">
        <f t="shared" si="12"/>
        <v>1</v>
      </c>
      <c r="AX17" s="47"/>
    </row>
    <row r="18" spans="1:50" ht="19" customHeight="1" x14ac:dyDescent="0.25">
      <c r="B18" s="435" t="s">
        <v>85</v>
      </c>
      <c r="C18" s="435"/>
      <c r="D18" s="82"/>
      <c r="E18" s="239" t="s">
        <v>86</v>
      </c>
      <c r="F18" s="491" t="str">
        <f>C12</f>
        <v>KILIBARDA STEFAN</v>
      </c>
      <c r="G18" s="491"/>
      <c r="H18" s="491"/>
      <c r="I18" s="491"/>
      <c r="J18" s="491"/>
      <c r="K18" s="491"/>
      <c r="L18" s="240" t="s">
        <v>83</v>
      </c>
      <c r="M18" s="491" t="str">
        <f>C10</f>
        <v>KUSIČ DOMINIK</v>
      </c>
      <c r="N18" s="491"/>
      <c r="O18" s="491"/>
      <c r="P18" s="491"/>
      <c r="Q18" s="491"/>
      <c r="R18" s="492"/>
      <c r="S18" s="241">
        <v>11</v>
      </c>
      <c r="T18" s="242" t="s">
        <v>83</v>
      </c>
      <c r="U18" s="243">
        <v>5</v>
      </c>
      <c r="V18" s="241">
        <v>11</v>
      </c>
      <c r="W18" s="242" t="s">
        <v>83</v>
      </c>
      <c r="X18" s="243">
        <v>4</v>
      </c>
      <c r="Y18" s="241">
        <v>11</v>
      </c>
      <c r="Z18" s="242" t="s">
        <v>83</v>
      </c>
      <c r="AA18" s="243">
        <v>4</v>
      </c>
      <c r="AB18" s="241"/>
      <c r="AC18" s="242" t="s">
        <v>83</v>
      </c>
      <c r="AD18" s="243"/>
      <c r="AE18" s="241"/>
      <c r="AF18" s="242" t="s">
        <v>83</v>
      </c>
      <c r="AG18" s="243"/>
      <c r="AH18" s="244">
        <f t="shared" si="0"/>
        <v>3</v>
      </c>
      <c r="AI18" s="245" t="s">
        <v>73</v>
      </c>
      <c r="AJ18" s="246">
        <f t="shared" si="1"/>
        <v>0</v>
      </c>
      <c r="AL18" s="91">
        <f t="shared" si="2"/>
        <v>1</v>
      </c>
      <c r="AM18" s="91">
        <f t="shared" si="3"/>
        <v>0</v>
      </c>
      <c r="AN18" s="91">
        <f t="shared" si="4"/>
        <v>1</v>
      </c>
      <c r="AO18" s="91">
        <f t="shared" si="5"/>
        <v>0</v>
      </c>
      <c r="AP18" s="91">
        <f t="shared" si="6"/>
        <v>1</v>
      </c>
      <c r="AQ18" s="91">
        <f t="shared" si="7"/>
        <v>0</v>
      </c>
      <c r="AR18" s="91">
        <f t="shared" si="8"/>
        <v>0</v>
      </c>
      <c r="AS18" s="91">
        <f t="shared" si="9"/>
        <v>0</v>
      </c>
      <c r="AT18" s="91">
        <f t="shared" si="10"/>
        <v>0</v>
      </c>
      <c r="AU18" s="91">
        <f t="shared" si="11"/>
        <v>0</v>
      </c>
      <c r="AV18" s="91">
        <f t="shared" si="12"/>
        <v>3</v>
      </c>
      <c r="AW18" s="91">
        <f t="shared" si="12"/>
        <v>0</v>
      </c>
      <c r="AX18" s="47"/>
    </row>
    <row r="19" spans="1:50" ht="19" customHeight="1" x14ac:dyDescent="0.25">
      <c r="B19" s="94"/>
      <c r="C19" s="95"/>
      <c r="D19" s="82"/>
      <c r="E19" s="239" t="s">
        <v>87</v>
      </c>
      <c r="F19" s="491" t="str">
        <f>C6</f>
        <v>TIRAN ERAZEM</v>
      </c>
      <c r="G19" s="491"/>
      <c r="H19" s="491"/>
      <c r="I19" s="491"/>
      <c r="J19" s="491"/>
      <c r="K19" s="491"/>
      <c r="L19" s="240" t="s">
        <v>83</v>
      </c>
      <c r="M19" s="491" t="str">
        <f>C8</f>
        <v>TRAMTE JAKA</v>
      </c>
      <c r="N19" s="491"/>
      <c r="O19" s="491"/>
      <c r="P19" s="491"/>
      <c r="Q19" s="491"/>
      <c r="R19" s="492"/>
      <c r="S19" s="241">
        <v>11</v>
      </c>
      <c r="T19" s="242" t="s">
        <v>83</v>
      </c>
      <c r="U19" s="243">
        <v>2</v>
      </c>
      <c r="V19" s="241">
        <v>11</v>
      </c>
      <c r="W19" s="242" t="s">
        <v>83</v>
      </c>
      <c r="X19" s="243">
        <v>4</v>
      </c>
      <c r="Y19" s="241">
        <v>11</v>
      </c>
      <c r="Z19" s="242" t="s">
        <v>83</v>
      </c>
      <c r="AA19" s="243">
        <v>5</v>
      </c>
      <c r="AB19" s="241"/>
      <c r="AC19" s="242" t="s">
        <v>83</v>
      </c>
      <c r="AD19" s="243"/>
      <c r="AE19" s="241"/>
      <c r="AF19" s="242" t="s">
        <v>83</v>
      </c>
      <c r="AG19" s="243"/>
      <c r="AH19" s="244">
        <f t="shared" si="0"/>
        <v>3</v>
      </c>
      <c r="AI19" s="96" t="s">
        <v>73</v>
      </c>
      <c r="AJ19" s="246">
        <f t="shared" si="1"/>
        <v>0</v>
      </c>
      <c r="AL19" s="91">
        <f t="shared" si="2"/>
        <v>1</v>
      </c>
      <c r="AM19" s="91">
        <f t="shared" si="3"/>
        <v>0</v>
      </c>
      <c r="AN19" s="91">
        <f t="shared" si="4"/>
        <v>1</v>
      </c>
      <c r="AO19" s="91">
        <f t="shared" si="5"/>
        <v>0</v>
      </c>
      <c r="AP19" s="91">
        <f t="shared" si="6"/>
        <v>1</v>
      </c>
      <c r="AQ19" s="91">
        <f t="shared" si="7"/>
        <v>0</v>
      </c>
      <c r="AR19" s="91">
        <f t="shared" si="8"/>
        <v>0</v>
      </c>
      <c r="AS19" s="91">
        <f t="shared" si="9"/>
        <v>0</v>
      </c>
      <c r="AT19" s="91">
        <f t="shared" si="10"/>
        <v>0</v>
      </c>
      <c r="AU19" s="91">
        <f t="shared" si="11"/>
        <v>0</v>
      </c>
      <c r="AV19" s="91">
        <f t="shared" si="12"/>
        <v>3</v>
      </c>
      <c r="AW19" s="91">
        <f t="shared" si="12"/>
        <v>0</v>
      </c>
      <c r="AX19" s="47"/>
    </row>
    <row r="20" spans="1:50" ht="19" customHeight="1" x14ac:dyDescent="0.25">
      <c r="B20" s="435" t="s">
        <v>88</v>
      </c>
      <c r="C20" s="435"/>
      <c r="D20" s="82"/>
      <c r="E20" s="239" t="s">
        <v>89</v>
      </c>
      <c r="F20" s="491" t="str">
        <f>C8</f>
        <v>TRAMTE JAKA</v>
      </c>
      <c r="G20" s="491"/>
      <c r="H20" s="491"/>
      <c r="I20" s="491"/>
      <c r="J20" s="491"/>
      <c r="K20" s="491"/>
      <c r="L20" s="240" t="s">
        <v>83</v>
      </c>
      <c r="M20" s="491" t="str">
        <f>C12</f>
        <v>KILIBARDA STEFAN</v>
      </c>
      <c r="N20" s="491"/>
      <c r="O20" s="491"/>
      <c r="P20" s="491"/>
      <c r="Q20" s="491"/>
      <c r="R20" s="492"/>
      <c r="S20" s="241">
        <v>6</v>
      </c>
      <c r="T20" s="242" t="s">
        <v>83</v>
      </c>
      <c r="U20" s="243">
        <v>11</v>
      </c>
      <c r="V20" s="241">
        <v>11</v>
      </c>
      <c r="W20" s="242" t="s">
        <v>83</v>
      </c>
      <c r="X20" s="243">
        <v>7</v>
      </c>
      <c r="Y20" s="241">
        <v>5</v>
      </c>
      <c r="Z20" s="242" t="s">
        <v>83</v>
      </c>
      <c r="AA20" s="243">
        <v>11</v>
      </c>
      <c r="AB20" s="241">
        <v>15</v>
      </c>
      <c r="AC20" s="242" t="s">
        <v>83</v>
      </c>
      <c r="AD20" s="243">
        <v>13</v>
      </c>
      <c r="AE20" s="241">
        <v>12</v>
      </c>
      <c r="AF20" s="242" t="s">
        <v>83</v>
      </c>
      <c r="AG20" s="243">
        <v>10</v>
      </c>
      <c r="AH20" s="244">
        <f t="shared" si="0"/>
        <v>3</v>
      </c>
      <c r="AI20" s="245" t="s">
        <v>73</v>
      </c>
      <c r="AJ20" s="246">
        <f t="shared" si="1"/>
        <v>2</v>
      </c>
      <c r="AL20" s="91">
        <f t="shared" si="2"/>
        <v>0</v>
      </c>
      <c r="AM20" s="91">
        <f t="shared" si="3"/>
        <v>1</v>
      </c>
      <c r="AN20" s="91">
        <f t="shared" si="4"/>
        <v>1</v>
      </c>
      <c r="AO20" s="91">
        <f t="shared" si="5"/>
        <v>0</v>
      </c>
      <c r="AP20" s="91">
        <f t="shared" si="6"/>
        <v>0</v>
      </c>
      <c r="AQ20" s="91">
        <f t="shared" si="7"/>
        <v>1</v>
      </c>
      <c r="AR20" s="91">
        <f t="shared" si="8"/>
        <v>1</v>
      </c>
      <c r="AS20" s="91">
        <f t="shared" si="9"/>
        <v>0</v>
      </c>
      <c r="AT20" s="91">
        <f t="shared" si="10"/>
        <v>1</v>
      </c>
      <c r="AU20" s="91">
        <f t="shared" si="11"/>
        <v>0</v>
      </c>
      <c r="AV20" s="91">
        <f t="shared" si="12"/>
        <v>3</v>
      </c>
      <c r="AW20" s="91">
        <f t="shared" si="12"/>
        <v>2</v>
      </c>
      <c r="AX20" s="47"/>
    </row>
    <row r="21" spans="1:50" ht="19" customHeight="1" x14ac:dyDescent="0.25">
      <c r="B21" s="94"/>
      <c r="C21" s="95"/>
      <c r="D21" s="82"/>
      <c r="E21" s="97" t="s">
        <v>90</v>
      </c>
      <c r="F21" s="436" t="str">
        <f>C10</f>
        <v>KUSIČ DOMINIK</v>
      </c>
      <c r="G21" s="436"/>
      <c r="H21" s="436"/>
      <c r="I21" s="436"/>
      <c r="J21" s="436"/>
      <c r="K21" s="436"/>
      <c r="L21" s="98" t="s">
        <v>83</v>
      </c>
      <c r="M21" s="436" t="str">
        <f>C6</f>
        <v>TIRAN ERAZEM</v>
      </c>
      <c r="N21" s="436"/>
      <c r="O21" s="436"/>
      <c r="P21" s="436"/>
      <c r="Q21" s="436"/>
      <c r="R21" s="437"/>
      <c r="S21" s="99">
        <v>1</v>
      </c>
      <c r="T21" s="100" t="s">
        <v>83</v>
      </c>
      <c r="U21" s="101">
        <v>11</v>
      </c>
      <c r="V21" s="99">
        <v>8</v>
      </c>
      <c r="W21" s="100" t="s">
        <v>83</v>
      </c>
      <c r="X21" s="101">
        <v>11</v>
      </c>
      <c r="Y21" s="99">
        <v>2</v>
      </c>
      <c r="Z21" s="100" t="s">
        <v>83</v>
      </c>
      <c r="AA21" s="101">
        <v>11</v>
      </c>
      <c r="AB21" s="99"/>
      <c r="AC21" s="100" t="s">
        <v>83</v>
      </c>
      <c r="AD21" s="101"/>
      <c r="AE21" s="99"/>
      <c r="AF21" s="100" t="s">
        <v>83</v>
      </c>
      <c r="AG21" s="101"/>
      <c r="AH21" s="102">
        <f t="shared" si="0"/>
        <v>0</v>
      </c>
      <c r="AI21" s="103" t="s">
        <v>73</v>
      </c>
      <c r="AJ21" s="51">
        <f t="shared" si="1"/>
        <v>3</v>
      </c>
      <c r="AL21" s="91">
        <f t="shared" si="2"/>
        <v>0</v>
      </c>
      <c r="AM21" s="91">
        <f t="shared" si="3"/>
        <v>1</v>
      </c>
      <c r="AN21" s="91">
        <f t="shared" si="4"/>
        <v>0</v>
      </c>
      <c r="AO21" s="91">
        <f t="shared" si="5"/>
        <v>1</v>
      </c>
      <c r="AP21" s="91">
        <f t="shared" si="6"/>
        <v>0</v>
      </c>
      <c r="AQ21" s="91">
        <f t="shared" si="7"/>
        <v>1</v>
      </c>
      <c r="AR21" s="91">
        <f t="shared" si="8"/>
        <v>0</v>
      </c>
      <c r="AS21" s="91">
        <f t="shared" si="9"/>
        <v>0</v>
      </c>
      <c r="AT21" s="91">
        <f t="shared" si="10"/>
        <v>0</v>
      </c>
      <c r="AU21" s="91">
        <f t="shared" si="11"/>
        <v>0</v>
      </c>
      <c r="AV21" s="91">
        <f t="shared" si="12"/>
        <v>0</v>
      </c>
      <c r="AW21" s="91">
        <f t="shared" si="12"/>
        <v>3</v>
      </c>
      <c r="AX21" s="47"/>
    </row>
    <row r="22" spans="1:50" ht="9" customHeight="1" thickBot="1" x14ac:dyDescent="0.35">
      <c r="B22" s="104"/>
      <c r="C22" s="105"/>
      <c r="D22" s="82"/>
      <c r="E22" s="82"/>
      <c r="F22" s="106"/>
      <c r="G22" s="46"/>
      <c r="H22" s="46"/>
      <c r="I22" s="46"/>
      <c r="K22" s="46"/>
      <c r="L22" s="46"/>
      <c r="O22" s="107"/>
      <c r="P22" s="107"/>
      <c r="Q22" s="107"/>
      <c r="S22" s="108"/>
      <c r="T22" s="8"/>
      <c r="U22" s="109"/>
      <c r="V22" s="108"/>
      <c r="W22" s="8"/>
      <c r="X22" s="109"/>
      <c r="Y22" s="108"/>
      <c r="Z22" s="8"/>
      <c r="AA22" s="109"/>
      <c r="AB22" s="108"/>
      <c r="AC22" s="8"/>
      <c r="AD22" s="109"/>
      <c r="AE22" s="108"/>
      <c r="AF22" s="8"/>
      <c r="AG22" s="109"/>
      <c r="AH22" s="110"/>
      <c r="AI22" s="8"/>
      <c r="AJ22" s="111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2.75" customHeight="1" x14ac:dyDescent="0.25">
      <c r="A23" s="137"/>
      <c r="B23" s="329">
        <f>B4+1</f>
        <v>2</v>
      </c>
      <c r="C23" s="331" t="s">
        <v>75</v>
      </c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3"/>
      <c r="P23" s="337">
        <v>1</v>
      </c>
      <c r="Q23" s="338"/>
      <c r="R23" s="339"/>
      <c r="S23" s="343">
        <v>2</v>
      </c>
      <c r="T23" s="338"/>
      <c r="U23" s="339"/>
      <c r="V23" s="343">
        <v>3</v>
      </c>
      <c r="W23" s="338"/>
      <c r="X23" s="339"/>
      <c r="Y23" s="343">
        <v>4</v>
      </c>
      <c r="Z23" s="338"/>
      <c r="AA23" s="345"/>
      <c r="AB23" s="343">
        <v>5</v>
      </c>
      <c r="AC23" s="338"/>
      <c r="AD23" s="345"/>
      <c r="AE23" s="347" t="s">
        <v>76</v>
      </c>
      <c r="AF23" s="348"/>
      <c r="AG23" s="349"/>
      <c r="AH23" s="353" t="s">
        <v>77</v>
      </c>
      <c r="AI23" s="348"/>
      <c r="AJ23" s="349"/>
      <c r="AK23" s="353" t="s">
        <v>78</v>
      </c>
      <c r="AL23" s="348"/>
      <c r="AM23" s="355"/>
      <c r="AO23" s="138"/>
      <c r="AP23" s="138"/>
      <c r="AQ23" s="138"/>
      <c r="AR23" s="138"/>
      <c r="AS23" s="138"/>
      <c r="AT23" s="138"/>
      <c r="AU23" s="138"/>
      <c r="AV23" s="138"/>
      <c r="AW23" s="47"/>
      <c r="AX23" s="47"/>
    </row>
    <row r="24" spans="1:50" ht="13.5" customHeight="1" thickBot="1" x14ac:dyDescent="0.3">
      <c r="A24" s="137"/>
      <c r="B24" s="330"/>
      <c r="C24" s="334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6"/>
      <c r="P24" s="340"/>
      <c r="Q24" s="341"/>
      <c r="R24" s="342"/>
      <c r="S24" s="344"/>
      <c r="T24" s="341"/>
      <c r="U24" s="342"/>
      <c r="V24" s="344"/>
      <c r="W24" s="341"/>
      <c r="X24" s="342"/>
      <c r="Y24" s="344"/>
      <c r="Z24" s="341"/>
      <c r="AA24" s="346"/>
      <c r="AB24" s="344"/>
      <c r="AC24" s="341"/>
      <c r="AD24" s="346"/>
      <c r="AE24" s="350"/>
      <c r="AF24" s="351"/>
      <c r="AG24" s="352"/>
      <c r="AH24" s="354"/>
      <c r="AI24" s="351"/>
      <c r="AJ24" s="352"/>
      <c r="AK24" s="354"/>
      <c r="AL24" s="351"/>
      <c r="AM24" s="356"/>
      <c r="AO24" s="138"/>
      <c r="AP24" s="138"/>
      <c r="AQ24" s="138"/>
      <c r="AR24" s="138"/>
      <c r="AS24" s="138"/>
      <c r="AT24" s="138"/>
      <c r="AU24" s="138"/>
      <c r="AV24" s="138"/>
      <c r="AW24" s="47"/>
      <c r="AX24" s="47"/>
    </row>
    <row r="25" spans="1:50" ht="12" customHeight="1" x14ac:dyDescent="0.25">
      <c r="A25" s="499">
        <v>5</v>
      </c>
      <c r="B25" s="358">
        <v>1</v>
      </c>
      <c r="C25" s="360" t="str">
        <f>IF((A25=""),"",VLOOKUP(A25,[7]Prijave!$C$6:$E$120,2))</f>
        <v>KOŠIR MAJ</v>
      </c>
      <c r="D25" s="361"/>
      <c r="E25" s="361"/>
      <c r="F25" s="361"/>
      <c r="G25" s="361"/>
      <c r="H25" s="361"/>
      <c r="I25" s="361"/>
      <c r="J25" s="361"/>
      <c r="K25" s="361"/>
      <c r="L25" s="362"/>
      <c r="M25" s="500" t="str">
        <f>IF((A25=""),"","("&amp;UPPER(VLOOKUP(A25,[7]Prijave!$C$6:$E$120,3))&amp;")")</f>
        <v>(ŠD SU)</v>
      </c>
      <c r="N25" s="501"/>
      <c r="O25" s="502"/>
      <c r="P25" s="139"/>
      <c r="Q25" s="139"/>
      <c r="R25" s="140"/>
      <c r="S25" s="50">
        <f>IF(AH42&lt;&gt;"",AH42,"")</f>
        <v>3</v>
      </c>
      <c r="T25" s="51" t="s">
        <v>73</v>
      </c>
      <c r="U25" s="52">
        <f>IF(AJ42&lt;&gt;"",AJ42,"")</f>
        <v>1</v>
      </c>
      <c r="V25" s="50">
        <f>IF(AJ39&lt;&gt;"",AJ39,"")</f>
        <v>3</v>
      </c>
      <c r="W25" s="51" t="s">
        <v>73</v>
      </c>
      <c r="X25" s="52">
        <f>IF(AH39&lt;&gt;"",AH39,"")</f>
        <v>0</v>
      </c>
      <c r="Y25" s="50">
        <f>IF(AH37&lt;&gt;"",AH37,"")</f>
        <v>3</v>
      </c>
      <c r="Z25" s="53" t="s">
        <v>73</v>
      </c>
      <c r="AA25" s="53">
        <f>IF(AJ37&lt;&gt;"",AJ37,"")</f>
        <v>0</v>
      </c>
      <c r="AB25" s="141">
        <f>IF(AJ46&lt;&gt;"",AJ46,"")</f>
        <v>3</v>
      </c>
      <c r="AC25" s="141" t="s">
        <v>73</v>
      </c>
      <c r="AD25" s="141">
        <f>IF(AH46&lt;&gt;"",AH46,"")</f>
        <v>0</v>
      </c>
      <c r="AE25" s="370">
        <f>IF(AND(S25="",V25="",Y25="",AB25=""),"",SUM(S25,V25,Y25,AB25))</f>
        <v>12</v>
      </c>
      <c r="AF25" s="372" t="s">
        <v>73</v>
      </c>
      <c r="AG25" s="374">
        <f>IF(AND(U25="",X25="",AA25="",AD25=""),"",SUM(U25,X25,AA25,AD25))</f>
        <v>1</v>
      </c>
      <c r="AH25" s="376">
        <f>IF(SUM(T26,W26,AC26)&gt;0,SUM(T26,W26,AC26),"")</f>
        <v>6</v>
      </c>
      <c r="AI25" s="377"/>
      <c r="AJ25" s="378"/>
      <c r="AK25" s="382" t="str">
        <f>IF(AH25&lt;&gt;"",(RANK(AH25,AH25:AJ34)&amp;"."),"")</f>
        <v>1.</v>
      </c>
      <c r="AL25" s="382"/>
      <c r="AM25" s="383"/>
      <c r="AO25" s="138"/>
      <c r="AP25" s="138"/>
      <c r="AQ25" s="138"/>
      <c r="AR25" s="138"/>
      <c r="AS25" s="138"/>
      <c r="AT25" s="138"/>
      <c r="AU25" s="138"/>
      <c r="AV25" s="138"/>
      <c r="AW25" s="47"/>
      <c r="AX25" s="47"/>
    </row>
    <row r="26" spans="1:50" ht="12" customHeight="1" x14ac:dyDescent="0.25">
      <c r="A26" s="499"/>
      <c r="B26" s="485"/>
      <c r="C26" s="363"/>
      <c r="D26" s="364"/>
      <c r="E26" s="364"/>
      <c r="F26" s="364"/>
      <c r="G26" s="364"/>
      <c r="H26" s="364"/>
      <c r="I26" s="364"/>
      <c r="J26" s="364"/>
      <c r="K26" s="364"/>
      <c r="L26" s="365"/>
      <c r="M26" s="503"/>
      <c r="N26" s="504"/>
      <c r="O26" s="505"/>
      <c r="P26" s="142"/>
      <c r="Q26" s="142"/>
      <c r="R26" s="143"/>
      <c r="S26" s="57"/>
      <c r="T26" s="58">
        <f>IF((S25=3),2,IF(U25=3,1,""))</f>
        <v>2</v>
      </c>
      <c r="U26" s="59"/>
      <c r="V26" s="57"/>
      <c r="W26" s="58">
        <f>IF((V25=3),2,IF(X25=3,1,""))</f>
        <v>2</v>
      </c>
      <c r="X26" s="59"/>
      <c r="Y26" s="57"/>
      <c r="Z26" s="58">
        <f>IF((Y25=3),2,IF(AA25=3,1,""))</f>
        <v>2</v>
      </c>
      <c r="AA26" s="58"/>
      <c r="AB26" s="144"/>
      <c r="AC26" s="58">
        <f t="shared" ref="AC26:AC32" si="13">IF((AB25=3),2,IF(AD25=3,1,""))</f>
        <v>2</v>
      </c>
      <c r="AD26" s="60"/>
      <c r="AE26" s="371"/>
      <c r="AF26" s="373"/>
      <c r="AG26" s="375"/>
      <c r="AH26" s="379"/>
      <c r="AI26" s="380"/>
      <c r="AJ26" s="381"/>
      <c r="AK26" s="476"/>
      <c r="AL26" s="476"/>
      <c r="AM26" s="477"/>
      <c r="AO26" s="138"/>
      <c r="AP26" s="138"/>
      <c r="AQ26" s="138"/>
      <c r="AR26" s="138"/>
      <c r="AS26" s="138"/>
      <c r="AT26" s="138"/>
      <c r="AU26" s="138"/>
      <c r="AV26" s="138"/>
      <c r="AW26" s="47"/>
      <c r="AX26" s="47"/>
    </row>
    <row r="27" spans="1:50" ht="12" customHeight="1" x14ac:dyDescent="0.25">
      <c r="A27" s="499">
        <v>6</v>
      </c>
      <c r="B27" s="485">
        <v>2</v>
      </c>
      <c r="C27" s="486" t="str">
        <f>IF((A27=""),"",VLOOKUP(A27,[7]Prijave!$C$6:$E$120,2))</f>
        <v>JAMŠEK JAKOB</v>
      </c>
      <c r="D27" s="487"/>
      <c r="E27" s="487"/>
      <c r="F27" s="487"/>
      <c r="G27" s="487"/>
      <c r="H27" s="487"/>
      <c r="I27" s="487"/>
      <c r="J27" s="487"/>
      <c r="K27" s="487"/>
      <c r="L27" s="488"/>
      <c r="M27" s="506" t="str">
        <f>IF((A27=""),"","("&amp;UPPER(VLOOKUP(A27,[7]Prijave!$C$6:$E$120,3))&amp;")")</f>
        <v>(MEN)</v>
      </c>
      <c r="N27" s="507"/>
      <c r="O27" s="508"/>
      <c r="P27" s="231">
        <f>IF(AJ42&lt;&gt;"",AJ42,"")</f>
        <v>1</v>
      </c>
      <c r="Q27" s="231" t="s">
        <v>73</v>
      </c>
      <c r="R27" s="232">
        <f>IF(AH42&lt;&gt;"",AH42,"")</f>
        <v>3</v>
      </c>
      <c r="S27" s="269"/>
      <c r="T27" s="270"/>
      <c r="U27" s="271"/>
      <c r="V27" s="236">
        <f>IF(AH38&lt;&gt;"",AH38,"")</f>
        <v>3</v>
      </c>
      <c r="W27" s="231" t="s">
        <v>73</v>
      </c>
      <c r="X27" s="232">
        <f>IF(AJ38&lt;&gt;"",AJ38,"")</f>
        <v>0</v>
      </c>
      <c r="Y27" s="236">
        <f>IF(AH45&lt;&gt;"",AH45,"")</f>
        <v>1</v>
      </c>
      <c r="Z27" s="231" t="s">
        <v>73</v>
      </c>
      <c r="AA27" s="231">
        <f>IF(AJ45&lt;&gt;"",AJ45,"")</f>
        <v>3</v>
      </c>
      <c r="AB27" s="236">
        <f>IF(AH43&lt;&gt;"",AH43,"")</f>
        <v>3</v>
      </c>
      <c r="AC27" s="236" t="s">
        <v>73</v>
      </c>
      <c r="AD27" s="236">
        <f t="shared" ref="AD27" si="14">IF(AJ43&lt;&gt;"",AJ43,"")</f>
        <v>0</v>
      </c>
      <c r="AE27" s="489">
        <f>IF(AND(P27="",V27="",Y27="",AB27=""),"",SUM(P27,V27,Y27,AB27))</f>
        <v>8</v>
      </c>
      <c r="AF27" s="490" t="s">
        <v>73</v>
      </c>
      <c r="AG27" s="478">
        <f>IF(AND(R27="",X27="",AA27="",AD27=""),"",SUM(R27,X27,AA27,AD27))</f>
        <v>6</v>
      </c>
      <c r="AH27" s="479">
        <f>IF(SUM(Q28,W28,AC28)&gt;0,SUM(Q28,W28,AC28),"")</f>
        <v>5</v>
      </c>
      <c r="AI27" s="480"/>
      <c r="AJ27" s="481"/>
      <c r="AK27" s="482" t="str">
        <f>IF(AH27&lt;&gt;"",(RANK(AH27,AH25:AJ34)&amp;"."),"")</f>
        <v>2.</v>
      </c>
      <c r="AL27" s="483"/>
      <c r="AM27" s="484"/>
      <c r="AO27" s="138"/>
      <c r="AP27" s="138"/>
      <c r="AQ27" s="138"/>
      <c r="AR27" s="138"/>
      <c r="AS27" s="138"/>
      <c r="AT27" s="138"/>
      <c r="AU27" s="138"/>
      <c r="AV27" s="138"/>
      <c r="AW27" s="47"/>
      <c r="AX27" s="47"/>
    </row>
    <row r="28" spans="1:50" ht="12" customHeight="1" x14ac:dyDescent="0.25">
      <c r="A28" s="499"/>
      <c r="B28" s="485"/>
      <c r="C28" s="363"/>
      <c r="D28" s="364"/>
      <c r="E28" s="364"/>
      <c r="F28" s="364"/>
      <c r="G28" s="364"/>
      <c r="H28" s="364"/>
      <c r="I28" s="364"/>
      <c r="J28" s="364"/>
      <c r="K28" s="364"/>
      <c r="L28" s="365"/>
      <c r="M28" s="503"/>
      <c r="N28" s="504"/>
      <c r="O28" s="505"/>
      <c r="P28" s="68"/>
      <c r="Q28" s="58">
        <f>IF((P27=3),2,IF(R27=3,1,""))</f>
        <v>1</v>
      </c>
      <c r="R28" s="59"/>
      <c r="S28" s="148"/>
      <c r="T28" s="142"/>
      <c r="U28" s="143"/>
      <c r="V28" s="57"/>
      <c r="W28" s="58">
        <f>IF((V27=3),2,IF(X27=3,1,""))</f>
        <v>2</v>
      </c>
      <c r="X28" s="59"/>
      <c r="Y28" s="57"/>
      <c r="Z28" s="58">
        <f>IF((Y27=3),2,IF(AA27=3,1,""))</f>
        <v>1</v>
      </c>
      <c r="AA28" s="68"/>
      <c r="AB28" s="57"/>
      <c r="AC28" s="58">
        <f t="shared" si="13"/>
        <v>2</v>
      </c>
      <c r="AD28" s="60"/>
      <c r="AE28" s="371"/>
      <c r="AF28" s="373"/>
      <c r="AG28" s="375"/>
      <c r="AH28" s="379"/>
      <c r="AI28" s="380"/>
      <c r="AJ28" s="381"/>
      <c r="AK28" s="393"/>
      <c r="AL28" s="394"/>
      <c r="AM28" s="395"/>
      <c r="AO28" s="138"/>
      <c r="AP28" s="138"/>
      <c r="AQ28" s="138"/>
      <c r="AR28" s="138"/>
      <c r="AS28" s="138"/>
      <c r="AT28" s="138"/>
      <c r="AU28" s="138"/>
      <c r="AV28" s="138"/>
      <c r="AW28" s="47"/>
      <c r="AX28" s="47"/>
    </row>
    <row r="29" spans="1:50" ht="12" customHeight="1" x14ac:dyDescent="0.25">
      <c r="A29" s="499">
        <v>7</v>
      </c>
      <c r="B29" s="512">
        <v>3</v>
      </c>
      <c r="C29" s="513" t="str">
        <f>IF((A29=""),"",VLOOKUP(A29,[7]Prijave!$C$6:$E$120,2))</f>
        <v>ŠUŠMELJ TOMAŽ</v>
      </c>
      <c r="D29" s="514"/>
      <c r="E29" s="514"/>
      <c r="F29" s="514"/>
      <c r="G29" s="514"/>
      <c r="H29" s="514"/>
      <c r="I29" s="514"/>
      <c r="J29" s="514"/>
      <c r="K29" s="514"/>
      <c r="L29" s="515"/>
      <c r="M29" s="516" t="str">
        <f>IF((A29=""),"","("&amp;UPPER(VLOOKUP(A29,[7]Prijave!$C$6:$E$120,3))&amp;")")</f>
        <v>(LOG)</v>
      </c>
      <c r="N29" s="516"/>
      <c r="O29" s="517"/>
      <c r="P29" s="291">
        <f>IF(AH39&lt;&gt;"",AH39,"")</f>
        <v>0</v>
      </c>
      <c r="Q29" s="291" t="s">
        <v>73</v>
      </c>
      <c r="R29" s="292">
        <f>IF(AJ39&lt;&gt;"",AJ39,"")</f>
        <v>3</v>
      </c>
      <c r="S29" s="293">
        <f>IF(AJ38&lt;&gt;"",AJ38,"")</f>
        <v>0</v>
      </c>
      <c r="T29" s="291" t="s">
        <v>73</v>
      </c>
      <c r="U29" s="292">
        <f>IF(AH38&lt;&gt;"",AH38,"")</f>
        <v>3</v>
      </c>
      <c r="V29" s="294"/>
      <c r="W29" s="295"/>
      <c r="X29" s="296"/>
      <c r="Y29" s="293">
        <f>IF(AH44&lt;&gt;"",AH44,"")</f>
        <v>0</v>
      </c>
      <c r="Z29" s="291" t="s">
        <v>73</v>
      </c>
      <c r="AA29" s="291">
        <f>IF(AJ44&lt;&gt;"",AJ44,"")</f>
        <v>3</v>
      </c>
      <c r="AB29" s="293">
        <f>IF(AJ41&lt;&gt;"",AJ41,"")</f>
        <v>0</v>
      </c>
      <c r="AC29" s="293" t="s">
        <v>73</v>
      </c>
      <c r="AD29" s="293">
        <f>IF(AH41&lt;&gt;"",AH41,"")</f>
        <v>3</v>
      </c>
      <c r="AE29" s="518">
        <f>IF(AND(P29="",S29="",Y29="",AB29=""),"",SUM(P29,S29,Y29,AB29))</f>
        <v>0</v>
      </c>
      <c r="AF29" s="519" t="s">
        <v>73</v>
      </c>
      <c r="AG29" s="520">
        <f>IF(AND(R29="",U29="",AA29="",AD29=""),"",SUM(R29,U29,AA29,AD29))</f>
        <v>12</v>
      </c>
      <c r="AH29" s="521">
        <f>IF(SUM(Q30,T30,Z30)&gt;0,SUM(Q30,T30,Z30),"")</f>
        <v>3</v>
      </c>
      <c r="AI29" s="522"/>
      <c r="AJ29" s="523"/>
      <c r="AK29" s="509" t="str">
        <f>IF(AH29&lt;&gt;"",(RANK(AH29,AH25:AJ34)&amp;"."),"")</f>
        <v>5.</v>
      </c>
      <c r="AL29" s="510"/>
      <c r="AM29" s="511"/>
      <c r="AO29" s="138"/>
      <c r="AP29" s="138"/>
      <c r="AQ29" s="138"/>
      <c r="AR29" s="138"/>
      <c r="AS29" s="138"/>
      <c r="AT29" s="138"/>
      <c r="AU29" s="138"/>
      <c r="AV29" s="138"/>
      <c r="AW29" s="47"/>
      <c r="AX29" s="47"/>
    </row>
    <row r="30" spans="1:50" ht="12" customHeight="1" x14ac:dyDescent="0.25">
      <c r="A30" s="499"/>
      <c r="B30" s="512"/>
      <c r="C30" s="468"/>
      <c r="D30" s="469"/>
      <c r="E30" s="469"/>
      <c r="F30" s="469"/>
      <c r="G30" s="469"/>
      <c r="H30" s="469"/>
      <c r="I30" s="469"/>
      <c r="J30" s="469"/>
      <c r="K30" s="469"/>
      <c r="L30" s="470"/>
      <c r="M30" s="516"/>
      <c r="N30" s="516"/>
      <c r="O30" s="517"/>
      <c r="P30" s="297"/>
      <c r="Q30" s="298">
        <f>IF((P29=3),2,IF(R29=3,1,""))</f>
        <v>1</v>
      </c>
      <c r="R30" s="299"/>
      <c r="S30" s="300"/>
      <c r="T30" s="298">
        <f>IF((S29=3),2,IF(U29=3,1,""))</f>
        <v>1</v>
      </c>
      <c r="U30" s="299"/>
      <c r="V30" s="301"/>
      <c r="W30" s="302"/>
      <c r="X30" s="303"/>
      <c r="Y30" s="300"/>
      <c r="Z30" s="298">
        <f>IF((Y29=3),2,IF(AA29=3,1,""))</f>
        <v>1</v>
      </c>
      <c r="AA30" s="297"/>
      <c r="AB30" s="300"/>
      <c r="AC30" s="298">
        <f t="shared" si="13"/>
        <v>1</v>
      </c>
      <c r="AD30" s="304"/>
      <c r="AE30" s="471"/>
      <c r="AF30" s="472"/>
      <c r="AG30" s="458"/>
      <c r="AH30" s="459"/>
      <c r="AI30" s="460"/>
      <c r="AJ30" s="461"/>
      <c r="AK30" s="465"/>
      <c r="AL30" s="466"/>
      <c r="AM30" s="467"/>
      <c r="AO30" s="138"/>
      <c r="AP30" s="138"/>
      <c r="AQ30" s="138"/>
      <c r="AR30" s="138"/>
      <c r="AS30" s="138"/>
      <c r="AT30" s="138"/>
      <c r="AU30" s="138"/>
      <c r="AV30" s="138"/>
      <c r="AW30" s="47"/>
      <c r="AX30" s="47"/>
    </row>
    <row r="31" spans="1:50" ht="12" customHeight="1" x14ac:dyDescent="0.25">
      <c r="A31" s="499">
        <v>8</v>
      </c>
      <c r="B31" s="485">
        <v>4</v>
      </c>
      <c r="C31" s="486" t="str">
        <f>IF((A31=""),"",VLOOKUP(A31,[7]Prijave!$C$6:$E$120,2))</f>
        <v>PLANINŠEK MARSEL</v>
      </c>
      <c r="D31" s="487"/>
      <c r="E31" s="487"/>
      <c r="F31" s="487"/>
      <c r="G31" s="487"/>
      <c r="H31" s="487"/>
      <c r="I31" s="487"/>
      <c r="J31" s="487"/>
      <c r="K31" s="487"/>
      <c r="L31" s="488"/>
      <c r="M31" s="474" t="str">
        <f>IF((A31=""),"","("&amp;UPPER(VLOOKUP(A31,[7]Prijave!$C$6:$E$120,3))&amp;")")</f>
        <v>(RAK)</v>
      </c>
      <c r="N31" s="474"/>
      <c r="O31" s="475"/>
      <c r="P31" s="231">
        <f>IF(AJ37&lt;&gt;"",AJ37,"")</f>
        <v>0</v>
      </c>
      <c r="Q31" s="231" t="s">
        <v>73</v>
      </c>
      <c r="R31" s="231">
        <f>IF(AH37&lt;&gt;"",AH37,"")</f>
        <v>3</v>
      </c>
      <c r="S31" s="236">
        <f>IF(AH45&lt;&gt;"",AH45,"")</f>
        <v>1</v>
      </c>
      <c r="T31" s="236" t="s">
        <v>73</v>
      </c>
      <c r="U31" s="236">
        <f t="shared" ref="U31" si="15">IF(AJ45&lt;&gt;"",AJ45,"")</f>
        <v>3</v>
      </c>
      <c r="V31" s="236">
        <f>IF(AJ44&lt;&gt;"",AJ44,"")</f>
        <v>3</v>
      </c>
      <c r="W31" s="236" t="s">
        <v>73</v>
      </c>
      <c r="X31" s="236">
        <f>IF(AH44&lt;&gt;"",AH44,"")</f>
        <v>0</v>
      </c>
      <c r="Y31" s="269"/>
      <c r="Z31" s="270"/>
      <c r="AA31" s="271"/>
      <c r="AB31" s="236">
        <f>IF(AH40&lt;&gt;"",AH40,"")</f>
        <v>0</v>
      </c>
      <c r="AC31" s="236" t="s">
        <v>73</v>
      </c>
      <c r="AD31" s="236">
        <f t="shared" ref="AD31" si="16">IF(AJ40&lt;&gt;"",AJ40,"")</f>
        <v>3</v>
      </c>
      <c r="AE31" s="489">
        <f>IF(AND(P31="",S31="",V31="",AB31),"",SUM(P31,S31,V31,AB31))</f>
        <v>4</v>
      </c>
      <c r="AF31" s="490" t="s">
        <v>73</v>
      </c>
      <c r="AG31" s="478">
        <f>IF(AND(R31="",U31="",X31="",AD31),"",SUM(R31,U31,X31,AD31))</f>
        <v>9</v>
      </c>
      <c r="AH31" s="479">
        <f>IF(SUM(Q32,T32,W32)&gt;0,SUM(Q32,T32,W32),"")</f>
        <v>4</v>
      </c>
      <c r="AI31" s="480"/>
      <c r="AJ31" s="481"/>
      <c r="AK31" s="482" t="str">
        <f>IF(AH31&lt;&gt;"",(RANK(AH31,AH27:AJ36)&amp;"."),"")</f>
        <v>2.</v>
      </c>
      <c r="AL31" s="483"/>
      <c r="AM31" s="484"/>
      <c r="AO31" s="138"/>
      <c r="AP31" s="138"/>
      <c r="AQ31" s="138"/>
      <c r="AR31" s="138"/>
      <c r="AS31" s="138"/>
      <c r="AT31" s="138"/>
      <c r="AU31" s="138"/>
      <c r="AV31" s="138"/>
      <c r="AW31" s="47"/>
      <c r="AX31" s="47"/>
    </row>
    <row r="32" spans="1:50" ht="13.5" customHeight="1" x14ac:dyDescent="0.25">
      <c r="A32" s="499"/>
      <c r="B32" s="485"/>
      <c r="C32" s="363"/>
      <c r="D32" s="364"/>
      <c r="E32" s="364"/>
      <c r="F32" s="364"/>
      <c r="G32" s="364"/>
      <c r="H32" s="364"/>
      <c r="I32" s="364"/>
      <c r="J32" s="364"/>
      <c r="K32" s="364"/>
      <c r="L32" s="365"/>
      <c r="M32" s="474"/>
      <c r="N32" s="474"/>
      <c r="O32" s="475"/>
      <c r="P32" s="68"/>
      <c r="Q32" s="58">
        <f t="shared" ref="Q32" si="17">IF((P31=3),2,IF(R31=3,1,""))</f>
        <v>1</v>
      </c>
      <c r="R32" s="59"/>
      <c r="S32" s="57"/>
      <c r="T32" s="58">
        <f t="shared" ref="T32" si="18">IF((S31=3),2,IF(U31=3,1,""))</f>
        <v>1</v>
      </c>
      <c r="U32" s="59"/>
      <c r="V32" s="57"/>
      <c r="W32" s="149">
        <f t="shared" ref="W32" si="19">IF((V31=3),2,IF(X31=3,1,""))</f>
        <v>2</v>
      </c>
      <c r="X32" s="59"/>
      <c r="Y32" s="148"/>
      <c r="Z32" s="142"/>
      <c r="AA32" s="143"/>
      <c r="AB32" s="57"/>
      <c r="AC32" s="58">
        <f t="shared" si="13"/>
        <v>1</v>
      </c>
      <c r="AD32" s="60"/>
      <c r="AE32" s="371"/>
      <c r="AF32" s="373"/>
      <c r="AG32" s="375"/>
      <c r="AH32" s="379"/>
      <c r="AI32" s="380"/>
      <c r="AJ32" s="381"/>
      <c r="AK32" s="393"/>
      <c r="AL32" s="394"/>
      <c r="AM32" s="395"/>
      <c r="AO32" s="138"/>
      <c r="AP32" s="138"/>
      <c r="AQ32" s="138"/>
      <c r="AR32" s="138"/>
      <c r="AS32" s="138"/>
      <c r="AT32" s="138"/>
      <c r="AU32" s="138"/>
      <c r="AV32" s="138"/>
      <c r="AW32" s="47"/>
      <c r="AX32" s="47"/>
    </row>
    <row r="33" spans="1:50" ht="12" customHeight="1" x14ac:dyDescent="0.25">
      <c r="A33" s="499">
        <v>9</v>
      </c>
      <c r="B33" s="485">
        <v>5</v>
      </c>
      <c r="C33" s="486" t="str">
        <f>IF((A33=""),"",VLOOKUP(A33,[7]Prijave!$C$6:$E$120,2))</f>
        <v>TRČEK RUBEN</v>
      </c>
      <c r="D33" s="487"/>
      <c r="E33" s="487"/>
      <c r="F33" s="487"/>
      <c r="G33" s="487"/>
      <c r="H33" s="487"/>
      <c r="I33" s="487"/>
      <c r="J33" s="487"/>
      <c r="K33" s="487"/>
      <c r="L33" s="488"/>
      <c r="M33" s="474" t="str">
        <f>IF((A33=""),"","("&amp;UPPER(VLOOKUP(A33,[7]Prijave!$C$6:$E$120,3))&amp;")")</f>
        <v>(VRH)</v>
      </c>
      <c r="N33" s="474"/>
      <c r="O33" s="475"/>
      <c r="P33" s="231">
        <f>IF(AH46&lt;&gt;"",AH46,"")</f>
        <v>0</v>
      </c>
      <c r="Q33" s="231" t="s">
        <v>73</v>
      </c>
      <c r="R33" s="231">
        <f t="shared" ref="R33" si="20">IF(AJ46&lt;&gt;"",AJ46,"")</f>
        <v>3</v>
      </c>
      <c r="S33" s="236">
        <f>IF(AJ43&lt;&gt;"",AJ43,"")</f>
        <v>0</v>
      </c>
      <c r="T33" s="231" t="s">
        <v>73</v>
      </c>
      <c r="U33" s="232">
        <f>IF(AH43&lt;&gt;"",AH43,"")</f>
        <v>3</v>
      </c>
      <c r="V33" s="236">
        <f>IF(AH41&lt;&gt;"",AH41,"")</f>
        <v>3</v>
      </c>
      <c r="W33" s="231" t="s">
        <v>73</v>
      </c>
      <c r="X33" s="232">
        <f>IF(AJ41&lt;&gt;"",AJ41,"")</f>
        <v>0</v>
      </c>
      <c r="Y33" s="236">
        <f>IF(AJ40&lt;&gt;"",AJ40,"")</f>
        <v>3</v>
      </c>
      <c r="Z33" s="236" t="s">
        <v>73</v>
      </c>
      <c r="AA33" s="236">
        <f>IF(AH40&lt;&gt;"",AH40,"")</f>
        <v>0</v>
      </c>
      <c r="AB33" s="269"/>
      <c r="AC33" s="270"/>
      <c r="AD33" s="272"/>
      <c r="AE33" s="489">
        <f>IF(AND(P33="",S33="",V33="",Y33=""),"",SUM(P33,S33,V33,Y33))</f>
        <v>6</v>
      </c>
      <c r="AF33" s="490" t="s">
        <v>73</v>
      </c>
      <c r="AG33" s="478">
        <f>IF(AND(R33="",U33="",X33="",AA33=""),"",SUM(R33,U33,X33,AA33))</f>
        <v>6</v>
      </c>
      <c r="AH33" s="479">
        <f>IF(SUM(Q34,T34,W34)&gt;0,SUM(Q34,T34,W34),"")</f>
        <v>4</v>
      </c>
      <c r="AI33" s="480"/>
      <c r="AJ33" s="481"/>
      <c r="AK33" s="476" t="str">
        <f>IF(AH33&lt;&gt;"",(RANK(AH33,AH25:AJ34)&amp;"."),"")</f>
        <v>3.</v>
      </c>
      <c r="AL33" s="476"/>
      <c r="AM33" s="477"/>
      <c r="AO33" s="138"/>
      <c r="AP33" s="138"/>
      <c r="AQ33" s="138"/>
      <c r="AR33" s="138"/>
      <c r="AS33" s="138"/>
      <c r="AT33" s="138"/>
      <c r="AU33" s="138"/>
      <c r="AV33" s="138"/>
      <c r="AW33" s="47"/>
      <c r="AX33" s="47"/>
    </row>
    <row r="34" spans="1:50" ht="12.75" customHeight="1" thickBot="1" x14ac:dyDescent="0.3">
      <c r="A34" s="499"/>
      <c r="B34" s="494"/>
      <c r="C34" s="439"/>
      <c r="D34" s="440"/>
      <c r="E34" s="440"/>
      <c r="F34" s="440"/>
      <c r="G34" s="440"/>
      <c r="H34" s="440"/>
      <c r="I34" s="440"/>
      <c r="J34" s="440"/>
      <c r="K34" s="440"/>
      <c r="L34" s="441"/>
      <c r="M34" s="495"/>
      <c r="N34" s="495"/>
      <c r="O34" s="496"/>
      <c r="P34" s="71"/>
      <c r="Q34" s="72">
        <f>IF((P33=3),2,IF(R33=3,1,""))</f>
        <v>1</v>
      </c>
      <c r="R34" s="73"/>
      <c r="S34" s="74"/>
      <c r="T34" s="72">
        <f>IF((S33=3),2,IF(U33=3,1,""))</f>
        <v>1</v>
      </c>
      <c r="U34" s="73"/>
      <c r="V34" s="74"/>
      <c r="W34" s="72">
        <f>IF((V33=3),2,IF(X33=3,1,""))</f>
        <v>2</v>
      </c>
      <c r="X34" s="73"/>
      <c r="Y34" s="74"/>
      <c r="Z34" s="72">
        <f t="shared" ref="Z34" si="21">IF((Y33=3),2,IF(AA33=3,1,""))</f>
        <v>2</v>
      </c>
      <c r="AA34" s="73"/>
      <c r="AB34" s="151"/>
      <c r="AC34" s="152"/>
      <c r="AD34" s="153"/>
      <c r="AE34" s="444"/>
      <c r="AF34" s="445"/>
      <c r="AG34" s="446"/>
      <c r="AH34" s="447"/>
      <c r="AI34" s="448"/>
      <c r="AJ34" s="449"/>
      <c r="AK34" s="497"/>
      <c r="AL34" s="497"/>
      <c r="AM34" s="498"/>
      <c r="AO34" s="138"/>
      <c r="AP34" s="138"/>
      <c r="AQ34" s="138"/>
      <c r="AR34" s="138"/>
      <c r="AS34" s="138"/>
      <c r="AT34" s="138"/>
      <c r="AU34" s="138"/>
      <c r="AV34" s="138"/>
      <c r="AW34" s="47"/>
      <c r="AX34" s="47"/>
    </row>
    <row r="35" spans="1:50" ht="6" customHeight="1" x14ac:dyDescent="0.3">
      <c r="AH35" s="42" t="s">
        <v>79</v>
      </c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>
        <f>AM35+AO35+AQ35+AS35+AU35</f>
        <v>0</v>
      </c>
      <c r="AX35" s="47"/>
    </row>
    <row r="36" spans="1:50" ht="12.75" customHeight="1" x14ac:dyDescent="0.3">
      <c r="B36" s="78"/>
      <c r="C36" s="79"/>
      <c r="D36" s="80"/>
      <c r="E36" s="80"/>
      <c r="F36" s="80"/>
      <c r="G36" s="80"/>
      <c r="H36" s="80"/>
      <c r="I36" s="80"/>
      <c r="J36" s="429"/>
      <c r="K36" s="429"/>
      <c r="L36" s="429"/>
      <c r="M36" s="429"/>
      <c r="N36" s="429"/>
      <c r="O36" s="429"/>
      <c r="P36" s="429"/>
      <c r="Q36" s="429"/>
      <c r="R36" s="429"/>
      <c r="S36" s="430">
        <v>1</v>
      </c>
      <c r="T36" s="430"/>
      <c r="U36" s="430"/>
      <c r="V36" s="430">
        <v>2</v>
      </c>
      <c r="W36" s="430"/>
      <c r="X36" s="430"/>
      <c r="Y36" s="430">
        <v>3</v>
      </c>
      <c r="Z36" s="430"/>
      <c r="AA36" s="430"/>
      <c r="AB36" s="430">
        <v>4</v>
      </c>
      <c r="AC36" s="430"/>
      <c r="AD36" s="430"/>
      <c r="AE36" s="430">
        <v>5</v>
      </c>
      <c r="AF36" s="430"/>
      <c r="AG36" s="431"/>
      <c r="AH36" s="432" t="s">
        <v>80</v>
      </c>
      <c r="AI36" s="429"/>
      <c r="AJ36" s="429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>
        <f>AM36+AO36+AQ36+AS36+AU36</f>
        <v>0</v>
      </c>
      <c r="AX36" s="47"/>
    </row>
    <row r="37" spans="1:50" ht="19" customHeight="1" x14ac:dyDescent="0.25">
      <c r="A37" s="137"/>
      <c r="B37" s="435" t="s">
        <v>81</v>
      </c>
      <c r="C37" s="435"/>
      <c r="D37" s="82"/>
      <c r="E37" s="239" t="s">
        <v>82</v>
      </c>
      <c r="F37" s="491" t="str">
        <f>C25</f>
        <v>KOŠIR MAJ</v>
      </c>
      <c r="G37" s="491"/>
      <c r="H37" s="491"/>
      <c r="I37" s="491"/>
      <c r="J37" s="491"/>
      <c r="K37" s="491"/>
      <c r="L37" s="240" t="s">
        <v>83</v>
      </c>
      <c r="M37" s="491" t="str">
        <f>C31</f>
        <v>PLANINŠEK MARSEL</v>
      </c>
      <c r="N37" s="491"/>
      <c r="O37" s="491"/>
      <c r="P37" s="491"/>
      <c r="Q37" s="491"/>
      <c r="R37" s="492"/>
      <c r="S37" s="241">
        <v>11</v>
      </c>
      <c r="T37" s="242" t="s">
        <v>83</v>
      </c>
      <c r="U37" s="243">
        <v>2</v>
      </c>
      <c r="V37" s="241">
        <v>11</v>
      </c>
      <c r="W37" s="242" t="s">
        <v>83</v>
      </c>
      <c r="X37" s="243">
        <v>1</v>
      </c>
      <c r="Y37" s="241">
        <v>11</v>
      </c>
      <c r="Z37" s="242" t="s">
        <v>83</v>
      </c>
      <c r="AA37" s="243">
        <v>2</v>
      </c>
      <c r="AB37" s="241"/>
      <c r="AC37" s="242" t="s">
        <v>83</v>
      </c>
      <c r="AD37" s="243"/>
      <c r="AE37" s="241"/>
      <c r="AF37" s="242" t="s">
        <v>83</v>
      </c>
      <c r="AG37" s="243"/>
      <c r="AH37" s="244">
        <f t="shared" ref="AH37:AH46" si="22">IF(AND(AV37=0,AW37=0),"",AV37)</f>
        <v>3</v>
      </c>
      <c r="AI37" s="245" t="s">
        <v>73</v>
      </c>
      <c r="AJ37" s="246">
        <f t="shared" ref="AJ37:AJ46" si="23">IF(AND(AV37=0,AW37=0),"",AW37)</f>
        <v>0</v>
      </c>
      <c r="AL37" s="154">
        <f t="shared" ref="AL37:AL46" si="24">IF(S37&gt;U37,1,0)</f>
        <v>1</v>
      </c>
      <c r="AM37" s="154">
        <f t="shared" ref="AM37:AM46" si="25">IF(U37&gt;S37,1,0)</f>
        <v>0</v>
      </c>
      <c r="AN37" s="154">
        <f>IF(V37&gt;X37,1,0)</f>
        <v>1</v>
      </c>
      <c r="AO37" s="154">
        <f>IF(X37&gt;V37,1,0)</f>
        <v>0</v>
      </c>
      <c r="AP37" s="154">
        <f>IF(Y37&gt;AA37,1,0)</f>
        <v>1</v>
      </c>
      <c r="AQ37" s="154">
        <f>IF(AA37&gt;Y37,1,0)</f>
        <v>0</v>
      </c>
      <c r="AR37" s="154">
        <f>IF(AB37&gt;AD37,1,0)</f>
        <v>0</v>
      </c>
      <c r="AS37" s="154">
        <f>IF(AD37&gt;AB37,1,0)</f>
        <v>0</v>
      </c>
      <c r="AT37" s="154">
        <f>IF(AE37&gt;AG37,1,0)</f>
        <v>0</v>
      </c>
      <c r="AU37" s="154">
        <f>IF(AG37&gt;AE37,1,0)</f>
        <v>0</v>
      </c>
      <c r="AV37" s="154">
        <f t="shared" ref="AV37:AW46" si="26">AL37+AN37+AP37+AR37+AT37</f>
        <v>3</v>
      </c>
      <c r="AW37" s="91">
        <f>AM37+AO37+AQ37+AS37+AU37</f>
        <v>0</v>
      </c>
      <c r="AX37" s="47"/>
    </row>
    <row r="38" spans="1:50" ht="19" customHeight="1" x14ac:dyDescent="0.25">
      <c r="A38" s="137"/>
      <c r="B38" s="92"/>
      <c r="C38" s="93"/>
      <c r="E38" s="239" t="s">
        <v>84</v>
      </c>
      <c r="F38" s="491" t="str">
        <f>C27</f>
        <v>JAMŠEK JAKOB</v>
      </c>
      <c r="G38" s="491"/>
      <c r="H38" s="491"/>
      <c r="I38" s="491"/>
      <c r="J38" s="491"/>
      <c r="K38" s="491"/>
      <c r="L38" s="240" t="s">
        <v>83</v>
      </c>
      <c r="M38" s="491" t="str">
        <f>C29</f>
        <v>ŠUŠMELJ TOMAŽ</v>
      </c>
      <c r="N38" s="491"/>
      <c r="O38" s="491"/>
      <c r="P38" s="491"/>
      <c r="Q38" s="491"/>
      <c r="R38" s="492"/>
      <c r="S38" s="241">
        <v>11</v>
      </c>
      <c r="T38" s="242" t="s">
        <v>83</v>
      </c>
      <c r="U38" s="243">
        <v>0</v>
      </c>
      <c r="V38" s="241">
        <v>11</v>
      </c>
      <c r="W38" s="242" t="s">
        <v>83</v>
      </c>
      <c r="X38" s="243">
        <v>0</v>
      </c>
      <c r="Y38" s="241">
        <v>11</v>
      </c>
      <c r="Z38" s="242" t="s">
        <v>83</v>
      </c>
      <c r="AA38" s="243">
        <v>0</v>
      </c>
      <c r="AB38" s="241"/>
      <c r="AC38" s="242" t="s">
        <v>83</v>
      </c>
      <c r="AD38" s="243"/>
      <c r="AE38" s="241"/>
      <c r="AF38" s="242" t="s">
        <v>83</v>
      </c>
      <c r="AG38" s="243"/>
      <c r="AH38" s="244">
        <f t="shared" si="22"/>
        <v>3</v>
      </c>
      <c r="AI38" s="245" t="s">
        <v>73</v>
      </c>
      <c r="AJ38" s="246">
        <f t="shared" si="23"/>
        <v>0</v>
      </c>
      <c r="AL38" s="154">
        <f t="shared" si="24"/>
        <v>1</v>
      </c>
      <c r="AM38" s="154">
        <f t="shared" si="25"/>
        <v>0</v>
      </c>
      <c r="AN38" s="154">
        <f>IF(V38&gt;X38,1,0)</f>
        <v>1</v>
      </c>
      <c r="AO38" s="154">
        <f>IF(X38&gt;V38,1,0)</f>
        <v>0</v>
      </c>
      <c r="AP38" s="154">
        <f>IF(Y38&gt;AA38,1,0)</f>
        <v>1</v>
      </c>
      <c r="AQ38" s="154">
        <f>IF(AA38&gt;Y38,1,0)</f>
        <v>0</v>
      </c>
      <c r="AR38" s="154">
        <f>IF(AB38&gt;AD38,1,0)</f>
        <v>0</v>
      </c>
      <c r="AS38" s="154">
        <f>IF(AD38&gt;AB38,1,0)</f>
        <v>0</v>
      </c>
      <c r="AT38" s="154">
        <f>IF(AE38&gt;AG38,1,0)</f>
        <v>0</v>
      </c>
      <c r="AU38" s="154">
        <f>IF(AG38&gt;AE38,1,0)</f>
        <v>0</v>
      </c>
      <c r="AV38" s="154">
        <f t="shared" si="26"/>
        <v>3</v>
      </c>
      <c r="AW38" s="91">
        <f t="shared" si="26"/>
        <v>0</v>
      </c>
      <c r="AX38" s="47"/>
    </row>
    <row r="39" spans="1:50" ht="19" customHeight="1" x14ac:dyDescent="0.25">
      <c r="A39" s="137"/>
      <c r="B39" s="435" t="s">
        <v>85</v>
      </c>
      <c r="C39" s="435"/>
      <c r="D39" s="82"/>
      <c r="E39" s="239" t="s">
        <v>90</v>
      </c>
      <c r="F39" s="491" t="str">
        <f>C29</f>
        <v>ŠUŠMELJ TOMAŽ</v>
      </c>
      <c r="G39" s="491"/>
      <c r="H39" s="491"/>
      <c r="I39" s="491"/>
      <c r="J39" s="491"/>
      <c r="K39" s="491"/>
      <c r="L39" s="240" t="s">
        <v>83</v>
      </c>
      <c r="M39" s="491" t="str">
        <f>C25</f>
        <v>KOŠIR MAJ</v>
      </c>
      <c r="N39" s="491"/>
      <c r="O39" s="491"/>
      <c r="P39" s="491"/>
      <c r="Q39" s="491"/>
      <c r="R39" s="492"/>
      <c r="S39" s="241">
        <v>0</v>
      </c>
      <c r="T39" s="242" t="s">
        <v>83</v>
      </c>
      <c r="U39" s="243">
        <v>11</v>
      </c>
      <c r="V39" s="241">
        <v>0</v>
      </c>
      <c r="W39" s="242" t="s">
        <v>83</v>
      </c>
      <c r="X39" s="243">
        <v>11</v>
      </c>
      <c r="Y39" s="241">
        <v>0</v>
      </c>
      <c r="Z39" s="242" t="s">
        <v>83</v>
      </c>
      <c r="AA39" s="243">
        <v>11</v>
      </c>
      <c r="AB39" s="241"/>
      <c r="AC39" s="242" t="s">
        <v>83</v>
      </c>
      <c r="AD39" s="243"/>
      <c r="AE39" s="241"/>
      <c r="AF39" s="242" t="s">
        <v>83</v>
      </c>
      <c r="AG39" s="243"/>
      <c r="AH39" s="244">
        <f t="shared" si="22"/>
        <v>0</v>
      </c>
      <c r="AI39" s="245" t="s">
        <v>73</v>
      </c>
      <c r="AJ39" s="246">
        <f t="shared" si="23"/>
        <v>3</v>
      </c>
      <c r="AL39" s="154">
        <f t="shared" si="24"/>
        <v>0</v>
      </c>
      <c r="AM39" s="154">
        <f t="shared" si="25"/>
        <v>1</v>
      </c>
      <c r="AN39" s="154">
        <f>IF(V39&gt;X39,1,0)</f>
        <v>0</v>
      </c>
      <c r="AO39" s="154">
        <f>IF(X39&gt;V39,1,0)</f>
        <v>1</v>
      </c>
      <c r="AP39" s="154">
        <f>IF(Y39&gt;AA39,1,0)</f>
        <v>0</v>
      </c>
      <c r="AQ39" s="154">
        <f>IF(AA39&gt;Y39,1,0)</f>
        <v>1</v>
      </c>
      <c r="AR39" s="154">
        <f>IF(AB39&gt;AD39,1,0)</f>
        <v>0</v>
      </c>
      <c r="AS39" s="154">
        <f>IF(AD39&gt;AB39,1,0)</f>
        <v>0</v>
      </c>
      <c r="AT39" s="154">
        <f>IF(AE39&gt;AG39,1,0)</f>
        <v>0</v>
      </c>
      <c r="AU39" s="154">
        <f>IF(AG39&gt;AE39,1,0)</f>
        <v>0</v>
      </c>
      <c r="AV39" s="154">
        <f t="shared" si="26"/>
        <v>0</v>
      </c>
      <c r="AW39" s="91">
        <f t="shared" si="26"/>
        <v>3</v>
      </c>
      <c r="AX39" s="47"/>
    </row>
    <row r="40" spans="1:50" ht="19" customHeight="1" x14ac:dyDescent="0.25">
      <c r="A40" s="137"/>
      <c r="B40" s="94"/>
      <c r="C40" s="95"/>
      <c r="D40" s="82"/>
      <c r="E40" s="239" t="s">
        <v>130</v>
      </c>
      <c r="F40" s="491" t="str">
        <f>C31</f>
        <v>PLANINŠEK MARSEL</v>
      </c>
      <c r="G40" s="491"/>
      <c r="H40" s="491"/>
      <c r="I40" s="491"/>
      <c r="J40" s="491"/>
      <c r="K40" s="491"/>
      <c r="L40" s="240" t="s">
        <v>83</v>
      </c>
      <c r="M40" s="491" t="str">
        <f>C33</f>
        <v>TRČEK RUBEN</v>
      </c>
      <c r="N40" s="491"/>
      <c r="O40" s="491"/>
      <c r="P40" s="491"/>
      <c r="Q40" s="491"/>
      <c r="R40" s="492"/>
      <c r="S40" s="241">
        <v>4</v>
      </c>
      <c r="T40" s="242" t="s">
        <v>83</v>
      </c>
      <c r="U40" s="243">
        <v>11</v>
      </c>
      <c r="V40" s="241">
        <v>7</v>
      </c>
      <c r="W40" s="242" t="s">
        <v>83</v>
      </c>
      <c r="X40" s="243">
        <v>11</v>
      </c>
      <c r="Y40" s="241">
        <v>10</v>
      </c>
      <c r="Z40" s="242" t="s">
        <v>83</v>
      </c>
      <c r="AA40" s="243">
        <v>12</v>
      </c>
      <c r="AB40" s="241"/>
      <c r="AC40" s="242" t="s">
        <v>83</v>
      </c>
      <c r="AD40" s="243"/>
      <c r="AE40" s="241"/>
      <c r="AF40" s="242" t="s">
        <v>83</v>
      </c>
      <c r="AG40" s="243"/>
      <c r="AH40" s="244">
        <f t="shared" si="22"/>
        <v>0</v>
      </c>
      <c r="AI40" s="96" t="s">
        <v>73</v>
      </c>
      <c r="AJ40" s="246">
        <f t="shared" si="23"/>
        <v>3</v>
      </c>
      <c r="AL40" s="154">
        <f t="shared" si="24"/>
        <v>0</v>
      </c>
      <c r="AM40" s="154">
        <f t="shared" si="25"/>
        <v>1</v>
      </c>
      <c r="AN40" s="154">
        <f>IF(V40&gt;X40,1,0)</f>
        <v>0</v>
      </c>
      <c r="AO40" s="154">
        <f>IF(X40&gt;V40,1,0)</f>
        <v>1</v>
      </c>
      <c r="AP40" s="154">
        <f>IF(Y40&gt;AA40,1,0)</f>
        <v>0</v>
      </c>
      <c r="AQ40" s="154">
        <f>IF(AA40&gt;Y40,1,0)</f>
        <v>1</v>
      </c>
      <c r="AR40" s="154">
        <f>IF(AB40&gt;AD40,1,0)</f>
        <v>0</v>
      </c>
      <c r="AS40" s="154">
        <f>IF(AD40&gt;AB40,1,0)</f>
        <v>0</v>
      </c>
      <c r="AT40" s="154">
        <f>IF(AE40&gt;AG40,1,0)</f>
        <v>0</v>
      </c>
      <c r="AU40" s="154">
        <f>IF(AG40&gt;AE40,1,0)</f>
        <v>0</v>
      </c>
      <c r="AV40" s="154">
        <f t="shared" si="26"/>
        <v>0</v>
      </c>
      <c r="AW40" s="91">
        <f t="shared" si="26"/>
        <v>3</v>
      </c>
      <c r="AX40" s="47"/>
    </row>
    <row r="41" spans="1:50" ht="19" customHeight="1" x14ac:dyDescent="0.25">
      <c r="A41" s="137"/>
      <c r="B41" s="435" t="s">
        <v>88</v>
      </c>
      <c r="C41" s="435"/>
      <c r="D41" s="82"/>
      <c r="E41" s="239" t="s">
        <v>131</v>
      </c>
      <c r="F41" s="491" t="str">
        <f>C33</f>
        <v>TRČEK RUBEN</v>
      </c>
      <c r="G41" s="491"/>
      <c r="H41" s="491"/>
      <c r="I41" s="491"/>
      <c r="J41" s="491"/>
      <c r="K41" s="491"/>
      <c r="L41" s="240" t="s">
        <v>83</v>
      </c>
      <c r="M41" s="491" t="str">
        <f>C29</f>
        <v>ŠUŠMELJ TOMAŽ</v>
      </c>
      <c r="N41" s="491"/>
      <c r="O41" s="491"/>
      <c r="P41" s="491"/>
      <c r="Q41" s="491"/>
      <c r="R41" s="492"/>
      <c r="S41" s="241">
        <v>11</v>
      </c>
      <c r="T41" s="242" t="s">
        <v>83</v>
      </c>
      <c r="U41" s="243">
        <v>0</v>
      </c>
      <c r="V41" s="241">
        <v>11</v>
      </c>
      <c r="W41" s="242" t="s">
        <v>83</v>
      </c>
      <c r="X41" s="243">
        <v>0</v>
      </c>
      <c r="Y41" s="241">
        <v>11</v>
      </c>
      <c r="Z41" s="242" t="s">
        <v>83</v>
      </c>
      <c r="AA41" s="243">
        <v>0</v>
      </c>
      <c r="AB41" s="241"/>
      <c r="AC41" s="242" t="s">
        <v>83</v>
      </c>
      <c r="AD41" s="243"/>
      <c r="AE41" s="241"/>
      <c r="AF41" s="242" t="s">
        <v>83</v>
      </c>
      <c r="AG41" s="243"/>
      <c r="AH41" s="244">
        <f t="shared" si="22"/>
        <v>3</v>
      </c>
      <c r="AI41" s="245" t="s">
        <v>73</v>
      </c>
      <c r="AJ41" s="246">
        <f t="shared" si="23"/>
        <v>0</v>
      </c>
      <c r="AL41" s="154">
        <f t="shared" si="24"/>
        <v>1</v>
      </c>
      <c r="AM41" s="154">
        <f t="shared" si="25"/>
        <v>0</v>
      </c>
      <c r="AN41" s="154">
        <f>IF(V41&gt;X41,1,0)</f>
        <v>1</v>
      </c>
      <c r="AO41" s="154">
        <f>IF(X41&gt;V41,1,0)</f>
        <v>0</v>
      </c>
      <c r="AP41" s="154">
        <f>IF(Y41&gt;AA41,1,0)</f>
        <v>1</v>
      </c>
      <c r="AQ41" s="154">
        <f>IF(AA41&gt;Y41,1,0)</f>
        <v>0</v>
      </c>
      <c r="AR41" s="154">
        <f>IF(AB41&gt;AD41,1,0)</f>
        <v>0</v>
      </c>
      <c r="AS41" s="154">
        <f>IF(AD41&gt;AB41,1,0)</f>
        <v>0</v>
      </c>
      <c r="AT41" s="154">
        <f>IF(AE41&gt;AG41,1,0)</f>
        <v>0</v>
      </c>
      <c r="AU41" s="154">
        <f>IF(AG41&gt;AE41,1,0)</f>
        <v>0</v>
      </c>
      <c r="AV41" s="154">
        <f t="shared" si="26"/>
        <v>3</v>
      </c>
      <c r="AW41" s="91">
        <f t="shared" si="26"/>
        <v>0</v>
      </c>
      <c r="AX41" s="47"/>
    </row>
    <row r="42" spans="1:50" ht="19" customHeight="1" x14ac:dyDescent="0.25">
      <c r="A42" s="137"/>
      <c r="B42" s="81"/>
      <c r="C42" s="81"/>
      <c r="D42" s="82"/>
      <c r="E42" s="239" t="s">
        <v>87</v>
      </c>
      <c r="F42" s="491" t="str">
        <f>C25</f>
        <v>KOŠIR MAJ</v>
      </c>
      <c r="G42" s="491"/>
      <c r="H42" s="491"/>
      <c r="I42" s="491"/>
      <c r="J42" s="491"/>
      <c r="K42" s="491"/>
      <c r="L42" s="240" t="s">
        <v>83</v>
      </c>
      <c r="M42" s="491" t="str">
        <f>C27</f>
        <v>JAMŠEK JAKOB</v>
      </c>
      <c r="N42" s="491"/>
      <c r="O42" s="491"/>
      <c r="P42" s="491"/>
      <c r="Q42" s="491"/>
      <c r="R42" s="492"/>
      <c r="S42" s="99">
        <v>11</v>
      </c>
      <c r="T42" s="242" t="s">
        <v>83</v>
      </c>
      <c r="U42" s="101">
        <v>2</v>
      </c>
      <c r="V42" s="99">
        <v>9</v>
      </c>
      <c r="W42" s="242" t="s">
        <v>83</v>
      </c>
      <c r="X42" s="101">
        <v>11</v>
      </c>
      <c r="Y42" s="99">
        <v>11</v>
      </c>
      <c r="Z42" s="242" t="s">
        <v>83</v>
      </c>
      <c r="AA42" s="101">
        <v>8</v>
      </c>
      <c r="AB42" s="99">
        <v>11</v>
      </c>
      <c r="AC42" s="242" t="s">
        <v>83</v>
      </c>
      <c r="AD42" s="101">
        <v>2</v>
      </c>
      <c r="AE42" s="99"/>
      <c r="AF42" s="242" t="s">
        <v>83</v>
      </c>
      <c r="AG42" s="101"/>
      <c r="AH42" s="244">
        <f t="shared" si="22"/>
        <v>3</v>
      </c>
      <c r="AI42" s="245" t="s">
        <v>73</v>
      </c>
      <c r="AJ42" s="246">
        <f t="shared" si="23"/>
        <v>1</v>
      </c>
      <c r="AL42" s="154">
        <f t="shared" si="24"/>
        <v>1</v>
      </c>
      <c r="AM42" s="154">
        <f t="shared" si="25"/>
        <v>0</v>
      </c>
      <c r="AN42" s="154">
        <f t="shared" ref="AN42:AN46" si="27">IF(V42&gt;X42,1,0)</f>
        <v>0</v>
      </c>
      <c r="AO42" s="154">
        <f t="shared" ref="AO42:AO46" si="28">IF(X42&gt;V42,1,0)</f>
        <v>1</v>
      </c>
      <c r="AP42" s="154">
        <f t="shared" ref="AP42:AP46" si="29">IF(Y42&gt;AA42,1,0)</f>
        <v>1</v>
      </c>
      <c r="AQ42" s="154">
        <f t="shared" ref="AQ42:AQ46" si="30">IF(AA42&gt;Y42,1,0)</f>
        <v>0</v>
      </c>
      <c r="AR42" s="154">
        <f t="shared" ref="AR42:AR46" si="31">IF(AB42&gt;AD42,1,0)</f>
        <v>1</v>
      </c>
      <c r="AS42" s="154">
        <f t="shared" ref="AS42:AS46" si="32">IF(AD42&gt;AB42,1,0)</f>
        <v>0</v>
      </c>
      <c r="AT42" s="154">
        <f t="shared" ref="AT42:AT46" si="33">IF(AE42&gt;AG42,1,0)</f>
        <v>0</v>
      </c>
      <c r="AU42" s="154">
        <f t="shared" ref="AU42:AU46" si="34">IF(AG42&gt;AE42,1,0)</f>
        <v>0</v>
      </c>
      <c r="AV42" s="154">
        <f t="shared" si="26"/>
        <v>3</v>
      </c>
      <c r="AW42" s="91">
        <f t="shared" si="26"/>
        <v>1</v>
      </c>
      <c r="AX42" s="47"/>
    </row>
    <row r="43" spans="1:50" ht="19" customHeight="1" x14ac:dyDescent="0.25">
      <c r="A43" s="137"/>
      <c r="B43" s="435" t="s">
        <v>132</v>
      </c>
      <c r="C43" s="435"/>
      <c r="D43" s="82"/>
      <c r="E43" s="239" t="s">
        <v>133</v>
      </c>
      <c r="F43" s="491" t="str">
        <f>C27</f>
        <v>JAMŠEK JAKOB</v>
      </c>
      <c r="G43" s="491"/>
      <c r="H43" s="491"/>
      <c r="I43" s="491"/>
      <c r="J43" s="491"/>
      <c r="K43" s="491"/>
      <c r="L43" s="240" t="s">
        <v>83</v>
      </c>
      <c r="M43" s="491" t="str">
        <f>C33</f>
        <v>TRČEK RUBEN</v>
      </c>
      <c r="N43" s="491"/>
      <c r="O43" s="491"/>
      <c r="P43" s="491"/>
      <c r="Q43" s="491"/>
      <c r="R43" s="492"/>
      <c r="S43" s="241">
        <v>11</v>
      </c>
      <c r="T43" s="242" t="s">
        <v>83</v>
      </c>
      <c r="U43" s="243">
        <v>0</v>
      </c>
      <c r="V43" s="241">
        <v>11</v>
      </c>
      <c r="W43" s="242" t="s">
        <v>83</v>
      </c>
      <c r="X43" s="243">
        <v>2</v>
      </c>
      <c r="Y43" s="241">
        <v>11</v>
      </c>
      <c r="Z43" s="242" t="s">
        <v>83</v>
      </c>
      <c r="AA43" s="243">
        <v>0</v>
      </c>
      <c r="AB43" s="241"/>
      <c r="AC43" s="242" t="s">
        <v>83</v>
      </c>
      <c r="AD43" s="243"/>
      <c r="AE43" s="241"/>
      <c r="AF43" s="242" t="s">
        <v>83</v>
      </c>
      <c r="AG43" s="243"/>
      <c r="AH43" s="244">
        <f t="shared" si="22"/>
        <v>3</v>
      </c>
      <c r="AI43" s="245" t="s">
        <v>73</v>
      </c>
      <c r="AJ43" s="246">
        <f t="shared" si="23"/>
        <v>0</v>
      </c>
      <c r="AL43" s="154">
        <f t="shared" si="24"/>
        <v>1</v>
      </c>
      <c r="AM43" s="154">
        <f t="shared" si="25"/>
        <v>0</v>
      </c>
      <c r="AN43" s="154">
        <f t="shared" si="27"/>
        <v>1</v>
      </c>
      <c r="AO43" s="154">
        <f t="shared" si="28"/>
        <v>0</v>
      </c>
      <c r="AP43" s="154">
        <f t="shared" si="29"/>
        <v>1</v>
      </c>
      <c r="AQ43" s="154">
        <f t="shared" si="30"/>
        <v>0</v>
      </c>
      <c r="AR43" s="154">
        <f t="shared" si="31"/>
        <v>0</v>
      </c>
      <c r="AS43" s="154">
        <f t="shared" si="32"/>
        <v>0</v>
      </c>
      <c r="AT43" s="154">
        <f t="shared" si="33"/>
        <v>0</v>
      </c>
      <c r="AU43" s="154">
        <f t="shared" si="34"/>
        <v>0</v>
      </c>
      <c r="AV43" s="154">
        <f t="shared" si="26"/>
        <v>3</v>
      </c>
      <c r="AW43" s="91">
        <f t="shared" si="26"/>
        <v>0</v>
      </c>
      <c r="AX43" s="47"/>
    </row>
    <row r="44" spans="1:50" ht="19" customHeight="1" x14ac:dyDescent="0.25">
      <c r="A44" s="137"/>
      <c r="B44" s="81"/>
      <c r="C44" s="81"/>
      <c r="D44" s="82"/>
      <c r="E44" s="239" t="s">
        <v>134</v>
      </c>
      <c r="F44" s="491" t="str">
        <f>C29</f>
        <v>ŠUŠMELJ TOMAŽ</v>
      </c>
      <c r="G44" s="491"/>
      <c r="H44" s="491"/>
      <c r="I44" s="491"/>
      <c r="J44" s="491"/>
      <c r="K44" s="491"/>
      <c r="L44" s="240" t="s">
        <v>83</v>
      </c>
      <c r="M44" s="491" t="str">
        <f>C31</f>
        <v>PLANINŠEK MARSEL</v>
      </c>
      <c r="N44" s="491"/>
      <c r="O44" s="491"/>
      <c r="P44" s="491"/>
      <c r="Q44" s="491"/>
      <c r="R44" s="492"/>
      <c r="S44" s="99">
        <v>0</v>
      </c>
      <c r="T44" s="242" t="s">
        <v>83</v>
      </c>
      <c r="U44" s="101">
        <v>11</v>
      </c>
      <c r="V44" s="99">
        <v>0</v>
      </c>
      <c r="W44" s="242" t="s">
        <v>83</v>
      </c>
      <c r="X44" s="101">
        <v>11</v>
      </c>
      <c r="Y44" s="99">
        <v>0</v>
      </c>
      <c r="Z44" s="242" t="s">
        <v>83</v>
      </c>
      <c r="AA44" s="101">
        <v>11</v>
      </c>
      <c r="AB44" s="99"/>
      <c r="AC44" s="242" t="s">
        <v>83</v>
      </c>
      <c r="AD44" s="101"/>
      <c r="AE44" s="99"/>
      <c r="AF44" s="242" t="s">
        <v>83</v>
      </c>
      <c r="AG44" s="101"/>
      <c r="AH44" s="244">
        <f t="shared" si="22"/>
        <v>0</v>
      </c>
      <c r="AI44" s="245" t="s">
        <v>73</v>
      </c>
      <c r="AJ44" s="246">
        <f t="shared" si="23"/>
        <v>3</v>
      </c>
      <c r="AL44" s="154">
        <f t="shared" si="24"/>
        <v>0</v>
      </c>
      <c r="AM44" s="154">
        <f t="shared" si="25"/>
        <v>1</v>
      </c>
      <c r="AN44" s="154">
        <f t="shared" si="27"/>
        <v>0</v>
      </c>
      <c r="AO44" s="154">
        <f t="shared" si="28"/>
        <v>1</v>
      </c>
      <c r="AP44" s="154">
        <f t="shared" si="29"/>
        <v>0</v>
      </c>
      <c r="AQ44" s="154">
        <f t="shared" si="30"/>
        <v>1</v>
      </c>
      <c r="AR44" s="154">
        <f t="shared" si="31"/>
        <v>0</v>
      </c>
      <c r="AS44" s="154">
        <f t="shared" si="32"/>
        <v>0</v>
      </c>
      <c r="AT44" s="154">
        <f t="shared" si="33"/>
        <v>0</v>
      </c>
      <c r="AU44" s="154">
        <f t="shared" si="34"/>
        <v>0</v>
      </c>
      <c r="AV44" s="154">
        <f t="shared" si="26"/>
        <v>0</v>
      </c>
      <c r="AW44" s="91">
        <f t="shared" si="26"/>
        <v>3</v>
      </c>
      <c r="AX44" s="47"/>
    </row>
    <row r="45" spans="1:50" ht="19" customHeight="1" x14ac:dyDescent="0.25">
      <c r="A45" s="137"/>
      <c r="B45" s="435" t="s">
        <v>135</v>
      </c>
      <c r="C45" s="435"/>
      <c r="D45" s="82"/>
      <c r="E45" s="239" t="s">
        <v>136</v>
      </c>
      <c r="F45" s="491" t="str">
        <f>C31</f>
        <v>PLANINŠEK MARSEL</v>
      </c>
      <c r="G45" s="491"/>
      <c r="H45" s="491"/>
      <c r="I45" s="491"/>
      <c r="J45" s="491"/>
      <c r="K45" s="491"/>
      <c r="L45" s="240" t="s">
        <v>83</v>
      </c>
      <c r="M45" s="491" t="str">
        <f>C27</f>
        <v>JAMŠEK JAKOB</v>
      </c>
      <c r="N45" s="491"/>
      <c r="O45" s="491"/>
      <c r="P45" s="491"/>
      <c r="Q45" s="491"/>
      <c r="R45" s="492"/>
      <c r="S45" s="241">
        <v>14</v>
      </c>
      <c r="T45" s="242" t="s">
        <v>83</v>
      </c>
      <c r="U45" s="243">
        <v>12</v>
      </c>
      <c r="V45" s="241">
        <v>2</v>
      </c>
      <c r="W45" s="242" t="s">
        <v>83</v>
      </c>
      <c r="X45" s="243">
        <v>11</v>
      </c>
      <c r="Y45" s="241">
        <v>5</v>
      </c>
      <c r="Z45" s="242" t="s">
        <v>83</v>
      </c>
      <c r="AA45" s="243">
        <v>11</v>
      </c>
      <c r="AB45" s="241">
        <v>2</v>
      </c>
      <c r="AC45" s="242" t="s">
        <v>83</v>
      </c>
      <c r="AD45" s="243">
        <v>11</v>
      </c>
      <c r="AE45" s="241"/>
      <c r="AF45" s="242" t="s">
        <v>83</v>
      </c>
      <c r="AG45" s="243"/>
      <c r="AH45" s="244">
        <f t="shared" si="22"/>
        <v>1</v>
      </c>
      <c r="AI45" s="245" t="s">
        <v>73</v>
      </c>
      <c r="AJ45" s="246">
        <f t="shared" si="23"/>
        <v>3</v>
      </c>
      <c r="AL45" s="154">
        <f t="shared" si="24"/>
        <v>1</v>
      </c>
      <c r="AM45" s="154">
        <f t="shared" si="25"/>
        <v>0</v>
      </c>
      <c r="AN45" s="154">
        <f t="shared" si="27"/>
        <v>0</v>
      </c>
      <c r="AO45" s="154">
        <f t="shared" si="28"/>
        <v>1</v>
      </c>
      <c r="AP45" s="154">
        <f t="shared" si="29"/>
        <v>0</v>
      </c>
      <c r="AQ45" s="154">
        <f t="shared" si="30"/>
        <v>1</v>
      </c>
      <c r="AR45" s="154">
        <f t="shared" si="31"/>
        <v>0</v>
      </c>
      <c r="AS45" s="154">
        <f t="shared" si="32"/>
        <v>1</v>
      </c>
      <c r="AT45" s="154">
        <f t="shared" si="33"/>
        <v>0</v>
      </c>
      <c r="AU45" s="154">
        <f t="shared" si="34"/>
        <v>0</v>
      </c>
      <c r="AV45" s="154">
        <f t="shared" si="26"/>
        <v>1</v>
      </c>
      <c r="AW45" s="91">
        <f t="shared" si="26"/>
        <v>3</v>
      </c>
      <c r="AX45" s="47"/>
    </row>
    <row r="46" spans="1:50" ht="19" customHeight="1" x14ac:dyDescent="0.25">
      <c r="A46" s="137"/>
      <c r="B46" s="81"/>
      <c r="C46" s="81"/>
      <c r="D46" s="82"/>
      <c r="E46" s="239" t="s">
        <v>137</v>
      </c>
      <c r="F46" s="491" t="str">
        <f>C33</f>
        <v>TRČEK RUBEN</v>
      </c>
      <c r="G46" s="491"/>
      <c r="H46" s="491"/>
      <c r="I46" s="491"/>
      <c r="J46" s="491"/>
      <c r="K46" s="491"/>
      <c r="L46" s="240" t="s">
        <v>83</v>
      </c>
      <c r="M46" s="491" t="str">
        <f>C25</f>
        <v>KOŠIR MAJ</v>
      </c>
      <c r="N46" s="491"/>
      <c r="O46" s="491"/>
      <c r="P46" s="491"/>
      <c r="Q46" s="491"/>
      <c r="R46" s="492"/>
      <c r="S46" s="273">
        <v>1</v>
      </c>
      <c r="T46" s="242" t="s">
        <v>83</v>
      </c>
      <c r="U46" s="243">
        <v>11</v>
      </c>
      <c r="V46" s="241">
        <v>6</v>
      </c>
      <c r="W46" s="242" t="s">
        <v>83</v>
      </c>
      <c r="X46" s="243">
        <v>11</v>
      </c>
      <c r="Y46" s="241">
        <v>1</v>
      </c>
      <c r="Z46" s="242" t="s">
        <v>83</v>
      </c>
      <c r="AA46" s="243">
        <v>11</v>
      </c>
      <c r="AB46" s="241"/>
      <c r="AC46" s="242" t="s">
        <v>83</v>
      </c>
      <c r="AD46" s="243"/>
      <c r="AE46" s="241"/>
      <c r="AF46" s="242" t="s">
        <v>83</v>
      </c>
      <c r="AG46" s="243"/>
      <c r="AH46" s="244">
        <f t="shared" si="22"/>
        <v>0</v>
      </c>
      <c r="AI46" s="245" t="s">
        <v>73</v>
      </c>
      <c r="AJ46" s="246">
        <f t="shared" si="23"/>
        <v>3</v>
      </c>
      <c r="AL46" s="154">
        <f t="shared" si="24"/>
        <v>0</v>
      </c>
      <c r="AM46" s="154">
        <f t="shared" si="25"/>
        <v>1</v>
      </c>
      <c r="AN46" s="154">
        <f t="shared" si="27"/>
        <v>0</v>
      </c>
      <c r="AO46" s="154">
        <f t="shared" si="28"/>
        <v>1</v>
      </c>
      <c r="AP46" s="154">
        <f t="shared" si="29"/>
        <v>0</v>
      </c>
      <c r="AQ46" s="154">
        <f t="shared" si="30"/>
        <v>1</v>
      </c>
      <c r="AR46" s="154">
        <f t="shared" si="31"/>
        <v>0</v>
      </c>
      <c r="AS46" s="154">
        <f t="shared" si="32"/>
        <v>0</v>
      </c>
      <c r="AT46" s="154">
        <f t="shared" si="33"/>
        <v>0</v>
      </c>
      <c r="AU46" s="154">
        <f t="shared" si="34"/>
        <v>0</v>
      </c>
      <c r="AV46" s="154">
        <f t="shared" si="26"/>
        <v>0</v>
      </c>
      <c r="AW46" s="91">
        <f t="shared" si="26"/>
        <v>3</v>
      </c>
      <c r="AX46" s="47"/>
    </row>
    <row r="47" spans="1:50" ht="9" customHeight="1" thickBot="1" x14ac:dyDescent="0.35">
      <c r="B47" s="104"/>
      <c r="C47" s="105"/>
      <c r="D47" s="82"/>
      <c r="E47" s="82"/>
      <c r="F47" s="106"/>
      <c r="G47" s="46"/>
      <c r="H47" s="46"/>
      <c r="I47" s="46"/>
      <c r="K47" s="46"/>
      <c r="L47" s="46"/>
      <c r="O47" s="107"/>
      <c r="P47" s="107"/>
      <c r="Q47" s="107"/>
      <c r="S47" s="108"/>
      <c r="T47" s="8"/>
      <c r="U47" s="109"/>
      <c r="V47" s="108"/>
      <c r="W47" s="8"/>
      <c r="X47" s="109"/>
      <c r="Y47" s="108"/>
      <c r="Z47" s="8"/>
      <c r="AA47" s="109"/>
      <c r="AB47" s="108"/>
      <c r="AC47" s="8"/>
      <c r="AD47" s="109"/>
      <c r="AE47" s="108"/>
      <c r="AF47" s="8"/>
      <c r="AG47" s="109"/>
      <c r="AH47" s="110"/>
      <c r="AI47" s="8"/>
      <c r="AJ47" s="111"/>
      <c r="AK47" s="46"/>
    </row>
    <row r="48" spans="1:50" ht="12.75" customHeight="1" x14ac:dyDescent="0.25">
      <c r="B48" s="329">
        <f>B23+1</f>
        <v>3</v>
      </c>
      <c r="C48" s="331" t="s">
        <v>75</v>
      </c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3"/>
      <c r="P48" s="337">
        <v>1</v>
      </c>
      <c r="Q48" s="338"/>
      <c r="R48" s="339"/>
      <c r="S48" s="343">
        <v>2</v>
      </c>
      <c r="T48" s="338"/>
      <c r="U48" s="339"/>
      <c r="V48" s="343">
        <v>3</v>
      </c>
      <c r="W48" s="338"/>
      <c r="X48" s="339"/>
      <c r="Y48" s="343">
        <v>4</v>
      </c>
      <c r="Z48" s="338"/>
      <c r="AA48" s="345"/>
      <c r="AB48" s="347" t="s">
        <v>76</v>
      </c>
      <c r="AC48" s="348"/>
      <c r="AD48" s="349"/>
      <c r="AE48" s="353" t="s">
        <v>77</v>
      </c>
      <c r="AF48" s="348"/>
      <c r="AG48" s="349"/>
      <c r="AH48" s="353" t="s">
        <v>78</v>
      </c>
      <c r="AI48" s="348"/>
      <c r="AJ48" s="355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49" spans="1:50" ht="13.5" customHeight="1" thickBot="1" x14ac:dyDescent="0.3">
      <c r="B49" s="529"/>
      <c r="C49" s="530"/>
      <c r="D49" s="531"/>
      <c r="E49" s="531"/>
      <c r="F49" s="531"/>
      <c r="G49" s="531"/>
      <c r="H49" s="531"/>
      <c r="I49" s="531"/>
      <c r="J49" s="531"/>
      <c r="K49" s="531"/>
      <c r="L49" s="531"/>
      <c r="M49" s="531"/>
      <c r="N49" s="531"/>
      <c r="O49" s="532"/>
      <c r="P49" s="340"/>
      <c r="Q49" s="341"/>
      <c r="R49" s="342"/>
      <c r="S49" s="344"/>
      <c r="T49" s="341"/>
      <c r="U49" s="342"/>
      <c r="V49" s="344"/>
      <c r="W49" s="341"/>
      <c r="X49" s="342"/>
      <c r="Y49" s="344"/>
      <c r="Z49" s="341"/>
      <c r="AA49" s="346"/>
      <c r="AB49" s="524"/>
      <c r="AC49" s="525"/>
      <c r="AD49" s="526"/>
      <c r="AE49" s="527"/>
      <c r="AF49" s="525"/>
      <c r="AG49" s="526"/>
      <c r="AH49" s="527"/>
      <c r="AI49" s="525"/>
      <c r="AJ49" s="528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</row>
    <row r="50" spans="1:50" ht="12" customHeight="1" x14ac:dyDescent="0.25">
      <c r="A50" s="533">
        <v>10</v>
      </c>
      <c r="B50" s="537">
        <v>1</v>
      </c>
      <c r="C50" s="360" t="str">
        <f>IF((A50=""),"",VLOOKUP(A50,[7]Prijave!$C$6:$E$81,2))</f>
        <v>LIKOZAR ŽIGA</v>
      </c>
      <c r="D50" s="361"/>
      <c r="E50" s="361"/>
      <c r="F50" s="361"/>
      <c r="G50" s="361"/>
      <c r="H50" s="361"/>
      <c r="I50" s="361"/>
      <c r="J50" s="361"/>
      <c r="K50" s="361"/>
      <c r="L50" s="362"/>
      <c r="M50" s="500" t="str">
        <f>IF((A50=""),"","("&amp;UPPER(VLOOKUP(A50,[7]Prijave!$C$6:$E$81,3))&amp;")")</f>
        <v>(B2)</v>
      </c>
      <c r="N50" s="501"/>
      <c r="O50" s="502"/>
      <c r="P50" s="48"/>
      <c r="Q50" s="48"/>
      <c r="R50" s="49"/>
      <c r="S50" s="50">
        <f>IF(AH63&lt;&gt;"",AH63,"")</f>
        <v>3</v>
      </c>
      <c r="T50" s="51" t="s">
        <v>73</v>
      </c>
      <c r="U50" s="52">
        <f>IF(AJ63&lt;&gt;"",AJ63,"")</f>
        <v>0</v>
      </c>
      <c r="V50" s="50">
        <f>IF(AJ65&lt;&gt;"",AJ65,"")</f>
        <v>0</v>
      </c>
      <c r="W50" s="51" t="s">
        <v>73</v>
      </c>
      <c r="X50" s="52">
        <f>IF(AH65&lt;&gt;"",AH65,"")</f>
        <v>3</v>
      </c>
      <c r="Y50" s="50">
        <f>IF(AH60&lt;&gt;"",AH60,"")</f>
        <v>3</v>
      </c>
      <c r="Z50" s="53" t="s">
        <v>73</v>
      </c>
      <c r="AA50" s="54">
        <f>IF(AJ60&lt;&gt;"",AJ60,"")</f>
        <v>0</v>
      </c>
      <c r="AB50" s="370">
        <f>IF(AND(S50="",V50="",Y50=""),"",SUM(S50,V50,Y50))</f>
        <v>6</v>
      </c>
      <c r="AC50" s="372" t="s">
        <v>73</v>
      </c>
      <c r="AD50" s="374">
        <f>IF(AND(U50="",X50="",AA50=""),"",SUM(U50,X50,AA50))</f>
        <v>3</v>
      </c>
      <c r="AE50" s="376">
        <f>IF(SUM(T51,W51,Z51)&gt;0,SUM(T51,W51,Z51),"")</f>
        <v>5</v>
      </c>
      <c r="AF50" s="377"/>
      <c r="AG50" s="378"/>
      <c r="AH50" s="331" t="str">
        <f>IF(AE50&lt;&gt;"",(RANK(AE50,AE50:AG57)&amp;"."),"")</f>
        <v>2.</v>
      </c>
      <c r="AI50" s="332"/>
      <c r="AJ50" s="333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</row>
    <row r="51" spans="1:50" ht="12" customHeight="1" x14ac:dyDescent="0.25">
      <c r="A51" s="534"/>
      <c r="B51" s="536"/>
      <c r="C51" s="363"/>
      <c r="D51" s="364"/>
      <c r="E51" s="364"/>
      <c r="F51" s="364"/>
      <c r="G51" s="364"/>
      <c r="H51" s="364"/>
      <c r="I51" s="364"/>
      <c r="J51" s="364"/>
      <c r="K51" s="364"/>
      <c r="L51" s="365"/>
      <c r="M51" s="503"/>
      <c r="N51" s="504"/>
      <c r="O51" s="505"/>
      <c r="P51" s="55"/>
      <c r="Q51" s="55"/>
      <c r="R51" s="56"/>
      <c r="S51" s="57"/>
      <c r="T51" s="58">
        <f>IF((S50=3),2,IF(U50=3,1,""))</f>
        <v>2</v>
      </c>
      <c r="U51" s="59"/>
      <c r="V51" s="57"/>
      <c r="W51" s="58">
        <f>IF((V50=3),2,IF(X50=3,1,""))</f>
        <v>1</v>
      </c>
      <c r="X51" s="59"/>
      <c r="Y51" s="57"/>
      <c r="Z51" s="58">
        <f>IF((Y50=3),2,IF(AA50=3,1,""))</f>
        <v>2</v>
      </c>
      <c r="AA51" s="60"/>
      <c r="AB51" s="371"/>
      <c r="AC51" s="373"/>
      <c r="AD51" s="375"/>
      <c r="AE51" s="379"/>
      <c r="AF51" s="380"/>
      <c r="AG51" s="381"/>
      <c r="AH51" s="393"/>
      <c r="AI51" s="394"/>
      <c r="AJ51" s="395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</row>
    <row r="52" spans="1:50" ht="12" customHeight="1" x14ac:dyDescent="0.25">
      <c r="A52" s="533">
        <v>11</v>
      </c>
      <c r="B52" s="535">
        <v>2</v>
      </c>
      <c r="C52" s="486" t="str">
        <f>IF((A52=""),"",VLOOKUP(A52,[7]Prijave!$C$6:$E$81,2))</f>
        <v>BOŽIČ ANŽE</v>
      </c>
      <c r="D52" s="487"/>
      <c r="E52" s="487"/>
      <c r="F52" s="487"/>
      <c r="G52" s="487"/>
      <c r="H52" s="487"/>
      <c r="I52" s="487"/>
      <c r="J52" s="487"/>
      <c r="K52" s="487"/>
      <c r="L52" s="488"/>
      <c r="M52" s="506" t="str">
        <f>IF((A52=""),"","("&amp;UPPER(VLOOKUP(A52,[7]Prijave!$C$6:$E$81,3))&amp;")")</f>
        <v>(TREBNJE)</v>
      </c>
      <c r="N52" s="507"/>
      <c r="O52" s="508"/>
      <c r="P52" s="231">
        <f>IF(AJ63&lt;&gt;"",AJ63,"")</f>
        <v>0</v>
      </c>
      <c r="Q52" s="231" t="s">
        <v>73</v>
      </c>
      <c r="R52" s="232">
        <f>IF(AH63&lt;&gt;"",AH63,"")</f>
        <v>3</v>
      </c>
      <c r="S52" s="233"/>
      <c r="T52" s="234"/>
      <c r="U52" s="235"/>
      <c r="V52" s="236">
        <f>IF(AH61&lt;&gt;"",AH61,"")</f>
        <v>0</v>
      </c>
      <c r="W52" s="231" t="s">
        <v>73</v>
      </c>
      <c r="X52" s="232">
        <f>IF(AJ61&lt;&gt;"",AJ61,"")</f>
        <v>3</v>
      </c>
      <c r="Y52" s="236">
        <f>IF(AH64&lt;&gt;"",AH64,"")</f>
        <v>3</v>
      </c>
      <c r="Z52" s="231" t="s">
        <v>73</v>
      </c>
      <c r="AA52" s="237">
        <f>IF(AJ64&lt;&gt;"",AJ64,"")</f>
        <v>1</v>
      </c>
      <c r="AB52" s="489">
        <f>IF(AND(P52="",V52="",Y52=""),"",SUM(P52,V52,Y52))</f>
        <v>3</v>
      </c>
      <c r="AC52" s="490" t="s">
        <v>73</v>
      </c>
      <c r="AD52" s="478">
        <f>IF(AND(R52="",X52="",AA52=""),"",SUM(R52,X52,AA52))</f>
        <v>7</v>
      </c>
      <c r="AE52" s="479">
        <f>IF(SUM(Q53,W53,Z53)&gt;0,SUM(Q53,W53,Z53),"")</f>
        <v>4</v>
      </c>
      <c r="AF52" s="480"/>
      <c r="AG52" s="481"/>
      <c r="AH52" s="482" t="str">
        <f>IF(AE52&lt;&gt;"",(RANK(AE52,AE50:AG57)&amp;"."),"")</f>
        <v>3.</v>
      </c>
      <c r="AI52" s="483"/>
      <c r="AJ52" s="484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</row>
    <row r="53" spans="1:50" ht="12" customHeight="1" x14ac:dyDescent="0.25">
      <c r="A53" s="534"/>
      <c r="B53" s="536"/>
      <c r="C53" s="363"/>
      <c r="D53" s="364"/>
      <c r="E53" s="364"/>
      <c r="F53" s="364"/>
      <c r="G53" s="364"/>
      <c r="H53" s="364"/>
      <c r="I53" s="364"/>
      <c r="J53" s="364"/>
      <c r="K53" s="364"/>
      <c r="L53" s="365"/>
      <c r="M53" s="503"/>
      <c r="N53" s="504"/>
      <c r="O53" s="505"/>
      <c r="P53" s="68"/>
      <c r="Q53" s="58">
        <f>IF((P52=3),2,IF(R52=3,1,""))</f>
        <v>1</v>
      </c>
      <c r="R53" s="59"/>
      <c r="S53" s="69"/>
      <c r="T53" s="55"/>
      <c r="U53" s="56"/>
      <c r="V53" s="57"/>
      <c r="W53" s="58">
        <f>IF((V52=3),2,IF(X52=3,1,""))</f>
        <v>1</v>
      </c>
      <c r="X53" s="59"/>
      <c r="Y53" s="57"/>
      <c r="Z53" s="58">
        <f>IF((Y52=3),2,IF(AA52=3,1,""))</f>
        <v>2</v>
      </c>
      <c r="AA53" s="60"/>
      <c r="AB53" s="371"/>
      <c r="AC53" s="373"/>
      <c r="AD53" s="375"/>
      <c r="AE53" s="379"/>
      <c r="AF53" s="380"/>
      <c r="AG53" s="381"/>
      <c r="AH53" s="393"/>
      <c r="AI53" s="394"/>
      <c r="AJ53" s="395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ht="12" customHeight="1" x14ac:dyDescent="0.25">
      <c r="A54" s="473">
        <v>12</v>
      </c>
      <c r="B54" s="485">
        <v>3</v>
      </c>
      <c r="C54" s="486" t="str">
        <f>IF((A54=""),"",VLOOKUP(A54,[7]Prijave!$C$6:$E$81,2))</f>
        <v>ZAJC LOVRO</v>
      </c>
      <c r="D54" s="487"/>
      <c r="E54" s="487"/>
      <c r="F54" s="487"/>
      <c r="G54" s="487"/>
      <c r="H54" s="487"/>
      <c r="I54" s="487"/>
      <c r="J54" s="487"/>
      <c r="K54" s="487"/>
      <c r="L54" s="488"/>
      <c r="M54" s="474" t="str">
        <f>IF((A54=""),"","("&amp;UPPER(VLOOKUP(A54,[7]Prijave!$C$6:$E$81,3))&amp;")")</f>
        <v>(VES)</v>
      </c>
      <c r="N54" s="474"/>
      <c r="O54" s="475"/>
      <c r="P54" s="231">
        <f>IF(AH65&lt;&gt;"",AH65,"")</f>
        <v>3</v>
      </c>
      <c r="Q54" s="231" t="s">
        <v>73</v>
      </c>
      <c r="R54" s="232">
        <f>IF(AJ65&lt;&gt;"",AJ65,"")</f>
        <v>0</v>
      </c>
      <c r="S54" s="236">
        <f>IF(AJ61&lt;&gt;"",AJ61,"")</f>
        <v>3</v>
      </c>
      <c r="T54" s="231" t="s">
        <v>73</v>
      </c>
      <c r="U54" s="232">
        <f>IF(AH61&lt;&gt;"",AH61,"")</f>
        <v>0</v>
      </c>
      <c r="V54" s="233"/>
      <c r="W54" s="234"/>
      <c r="X54" s="235"/>
      <c r="Y54" s="236">
        <f>IF(AJ62&lt;&gt;"",AJ62,"")</f>
        <v>3</v>
      </c>
      <c r="Z54" s="231" t="s">
        <v>73</v>
      </c>
      <c r="AA54" s="237">
        <f>IF(AH62&lt;&gt;"",AH62,"")</f>
        <v>0</v>
      </c>
      <c r="AB54" s="489">
        <f>IF(AND(P54="",S54="",Y54=""),"",SUM(P54,S54,Y54))</f>
        <v>9</v>
      </c>
      <c r="AC54" s="490" t="s">
        <v>73</v>
      </c>
      <c r="AD54" s="478">
        <f>IF(AND(R54="",U54="",AA54=""),"",SUM(R54,U54,AA54))</f>
        <v>0</v>
      </c>
      <c r="AE54" s="479">
        <f>IF(SUM(Q55,T55,Z55)&gt;0,SUM(Q55,T55,Z55),"")</f>
        <v>6</v>
      </c>
      <c r="AF54" s="480"/>
      <c r="AG54" s="481"/>
      <c r="AH54" s="482" t="str">
        <f>IF(AE54&lt;&gt;"",(RANK(AE54,AE50:AG57)&amp;"."),"")</f>
        <v>1.</v>
      </c>
      <c r="AI54" s="483"/>
      <c r="AJ54" s="484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</row>
    <row r="55" spans="1:50" ht="12" customHeight="1" x14ac:dyDescent="0.25">
      <c r="A55" s="473"/>
      <c r="B55" s="485"/>
      <c r="C55" s="363"/>
      <c r="D55" s="364"/>
      <c r="E55" s="364"/>
      <c r="F55" s="364"/>
      <c r="G55" s="364"/>
      <c r="H55" s="364"/>
      <c r="I55" s="364"/>
      <c r="J55" s="364"/>
      <c r="K55" s="364"/>
      <c r="L55" s="365"/>
      <c r="M55" s="474"/>
      <c r="N55" s="474"/>
      <c r="O55" s="475"/>
      <c r="P55" s="68"/>
      <c r="Q55" s="58">
        <f>IF((P54=3),2,IF(R54=3,1,""))</f>
        <v>2</v>
      </c>
      <c r="R55" s="59"/>
      <c r="S55" s="57"/>
      <c r="T55" s="58">
        <f>IF((S54=3),2,IF(U54=3,1,""))</f>
        <v>2</v>
      </c>
      <c r="U55" s="59"/>
      <c r="V55" s="69"/>
      <c r="W55" s="55"/>
      <c r="X55" s="56"/>
      <c r="Y55" s="57"/>
      <c r="Z55" s="58">
        <f>IF((Y54=3),2,IF(AA54=3,1,""))</f>
        <v>2</v>
      </c>
      <c r="AA55" s="60"/>
      <c r="AB55" s="371"/>
      <c r="AC55" s="373"/>
      <c r="AD55" s="375"/>
      <c r="AE55" s="379"/>
      <c r="AF55" s="380"/>
      <c r="AG55" s="381"/>
      <c r="AH55" s="393"/>
      <c r="AI55" s="394"/>
      <c r="AJ55" s="395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</row>
    <row r="56" spans="1:50" ht="12" customHeight="1" x14ac:dyDescent="0.25">
      <c r="A56" s="473">
        <v>13</v>
      </c>
      <c r="B56" s="485">
        <v>4</v>
      </c>
      <c r="C56" s="486" t="str">
        <f>IF((A56=""),"",VLOOKUP(A56,[7]Prijave!$C$6:$E$81,2))</f>
        <v>KASTELEC MARK</v>
      </c>
      <c r="D56" s="487"/>
      <c r="E56" s="487"/>
      <c r="F56" s="487"/>
      <c r="G56" s="487"/>
      <c r="H56" s="487"/>
      <c r="I56" s="487"/>
      <c r="J56" s="487"/>
      <c r="K56" s="487"/>
      <c r="L56" s="488"/>
      <c r="M56" s="474" t="str">
        <f>IF((A56=""),"","("&amp;UPPER(VLOOKUP(A56,[7]Prijave!$C$6:$E$81,3))&amp;")")</f>
        <v>(KRKA)</v>
      </c>
      <c r="N56" s="474"/>
      <c r="O56" s="475"/>
      <c r="P56" s="231">
        <f>IF(AJ60&lt;&gt;"",AJ60,"")</f>
        <v>0</v>
      </c>
      <c r="Q56" s="231" t="s">
        <v>73</v>
      </c>
      <c r="R56" s="232">
        <f>IF(AH60&lt;&gt;"",AH60,"")</f>
        <v>3</v>
      </c>
      <c r="S56" s="236">
        <f>IF(AJ64&lt;&gt;"",AJ64,"")</f>
        <v>1</v>
      </c>
      <c r="T56" s="231" t="s">
        <v>73</v>
      </c>
      <c r="U56" s="232">
        <f>IF(AH64&lt;&gt;"",AH64,"")</f>
        <v>3</v>
      </c>
      <c r="V56" s="236">
        <f>IF(AH62&lt;&gt;"",AH62,"")</f>
        <v>0</v>
      </c>
      <c r="W56" s="231" t="s">
        <v>73</v>
      </c>
      <c r="X56" s="232">
        <f>IF(AJ62&lt;&gt;"",AJ62,"")</f>
        <v>3</v>
      </c>
      <c r="Y56" s="233"/>
      <c r="Z56" s="234"/>
      <c r="AA56" s="238"/>
      <c r="AB56" s="489">
        <f>IF(AND(P56="",S56="",V56=""),"",SUM(P56,S56,V56))</f>
        <v>1</v>
      </c>
      <c r="AC56" s="490" t="s">
        <v>73</v>
      </c>
      <c r="AD56" s="478">
        <f>IF(AND(R56="",U56="",X56=""),"",SUM(R56,U56,X56))</f>
        <v>9</v>
      </c>
      <c r="AE56" s="479">
        <f>IF(SUM(Q57,T57,W57)&gt;0,SUM(Q57,T57,W57),"")</f>
        <v>3</v>
      </c>
      <c r="AF56" s="480"/>
      <c r="AG56" s="481"/>
      <c r="AH56" s="476" t="str">
        <f>IF(AE56&lt;&gt;"",(RANK(AE56,AE50:AG57)&amp;"."),"")</f>
        <v>4.</v>
      </c>
      <c r="AI56" s="476"/>
      <c r="AJ56" s="47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</row>
    <row r="57" spans="1:50" ht="13.5" customHeight="1" thickBot="1" x14ac:dyDescent="0.3">
      <c r="A57" s="473"/>
      <c r="B57" s="494"/>
      <c r="C57" s="439"/>
      <c r="D57" s="440"/>
      <c r="E57" s="440"/>
      <c r="F57" s="440"/>
      <c r="G57" s="440"/>
      <c r="H57" s="440"/>
      <c r="I57" s="440"/>
      <c r="J57" s="440"/>
      <c r="K57" s="440"/>
      <c r="L57" s="441"/>
      <c r="M57" s="495"/>
      <c r="N57" s="495"/>
      <c r="O57" s="496"/>
      <c r="P57" s="71"/>
      <c r="Q57" s="72">
        <f>IF((P56=3),2,IF(R56=3,1,""))</f>
        <v>1</v>
      </c>
      <c r="R57" s="73"/>
      <c r="S57" s="74"/>
      <c r="T57" s="72">
        <f>IF((S56=3),2,IF(U56=3,1,""))</f>
        <v>1</v>
      </c>
      <c r="U57" s="73"/>
      <c r="V57" s="74"/>
      <c r="W57" s="72">
        <f>IF((V56=3),2,IF(X56=3,1,""))</f>
        <v>1</v>
      </c>
      <c r="X57" s="73"/>
      <c r="Y57" s="75"/>
      <c r="Z57" s="76"/>
      <c r="AA57" s="77"/>
      <c r="AB57" s="444"/>
      <c r="AC57" s="445"/>
      <c r="AD57" s="446"/>
      <c r="AE57" s="447"/>
      <c r="AF57" s="448"/>
      <c r="AG57" s="449"/>
      <c r="AH57" s="497"/>
      <c r="AI57" s="497"/>
      <c r="AJ57" s="498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</row>
    <row r="58" spans="1:50" ht="6" customHeight="1" x14ac:dyDescent="0.3">
      <c r="AH58" s="42" t="s">
        <v>79</v>
      </c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</row>
    <row r="59" spans="1:50" ht="12.75" customHeight="1" x14ac:dyDescent="0.3">
      <c r="B59" s="78"/>
      <c r="C59" s="79"/>
      <c r="D59" s="80"/>
      <c r="E59" s="80"/>
      <c r="F59" s="80"/>
      <c r="G59" s="80"/>
      <c r="H59" s="80"/>
      <c r="I59" s="80"/>
      <c r="J59" s="429"/>
      <c r="K59" s="429"/>
      <c r="L59" s="429"/>
      <c r="M59" s="429"/>
      <c r="N59" s="429"/>
      <c r="O59" s="429"/>
      <c r="P59" s="429"/>
      <c r="Q59" s="429"/>
      <c r="R59" s="429"/>
      <c r="S59" s="430">
        <v>1</v>
      </c>
      <c r="T59" s="430"/>
      <c r="U59" s="430"/>
      <c r="V59" s="430">
        <v>2</v>
      </c>
      <c r="W59" s="430"/>
      <c r="X59" s="430"/>
      <c r="Y59" s="430">
        <v>3</v>
      </c>
      <c r="Z59" s="430"/>
      <c r="AA59" s="430"/>
      <c r="AB59" s="430">
        <v>4</v>
      </c>
      <c r="AC59" s="430"/>
      <c r="AD59" s="430"/>
      <c r="AE59" s="430">
        <v>5</v>
      </c>
      <c r="AF59" s="430"/>
      <c r="AG59" s="431"/>
      <c r="AH59" s="432" t="s">
        <v>80</v>
      </c>
      <c r="AI59" s="429"/>
      <c r="AJ59" s="429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</row>
    <row r="60" spans="1:50" ht="19" customHeight="1" x14ac:dyDescent="0.25">
      <c r="B60" s="435" t="s">
        <v>81</v>
      </c>
      <c r="C60" s="435"/>
      <c r="D60" s="82"/>
      <c r="E60" s="239" t="s">
        <v>82</v>
      </c>
      <c r="F60" s="491" t="str">
        <f>C50</f>
        <v>LIKOZAR ŽIGA</v>
      </c>
      <c r="G60" s="491"/>
      <c r="H60" s="491"/>
      <c r="I60" s="491"/>
      <c r="J60" s="491"/>
      <c r="K60" s="491"/>
      <c r="L60" s="240" t="s">
        <v>83</v>
      </c>
      <c r="M60" s="491" t="str">
        <f>C56</f>
        <v>KASTELEC MARK</v>
      </c>
      <c r="N60" s="491"/>
      <c r="O60" s="491"/>
      <c r="P60" s="491"/>
      <c r="Q60" s="491"/>
      <c r="R60" s="492"/>
      <c r="S60" s="241">
        <v>11</v>
      </c>
      <c r="T60" s="242" t="s">
        <v>83</v>
      </c>
      <c r="U60" s="243">
        <v>6</v>
      </c>
      <c r="V60" s="241">
        <v>11</v>
      </c>
      <c r="W60" s="242" t="s">
        <v>83</v>
      </c>
      <c r="X60" s="243">
        <v>3</v>
      </c>
      <c r="Y60" s="241">
        <v>11</v>
      </c>
      <c r="Z60" s="242" t="s">
        <v>83</v>
      </c>
      <c r="AA60" s="243">
        <v>3</v>
      </c>
      <c r="AB60" s="241"/>
      <c r="AC60" s="242" t="s">
        <v>83</v>
      </c>
      <c r="AD60" s="243"/>
      <c r="AE60" s="241"/>
      <c r="AF60" s="242" t="s">
        <v>83</v>
      </c>
      <c r="AG60" s="243"/>
      <c r="AH60" s="244">
        <f t="shared" ref="AH60:AH65" si="35">IF(AND(AV60=0,AW60=0),"",AV60)</f>
        <v>3</v>
      </c>
      <c r="AI60" s="245" t="s">
        <v>73</v>
      </c>
      <c r="AJ60" s="246">
        <f t="shared" ref="AJ60:AJ65" si="36">IF(AND(AV60=0,AW60=0),"",AW60)</f>
        <v>0</v>
      </c>
      <c r="AL60" s="91">
        <f t="shared" ref="AL60:AL65" si="37">IF(S60&gt;U60,1,0)</f>
        <v>1</v>
      </c>
      <c r="AM60" s="91">
        <f t="shared" ref="AM60:AM65" si="38">IF(U60&gt;S60,1,0)</f>
        <v>0</v>
      </c>
      <c r="AN60" s="91">
        <f t="shared" ref="AN60:AN65" si="39">IF(V60&gt;X60,1,0)</f>
        <v>1</v>
      </c>
      <c r="AO60" s="91">
        <f t="shared" ref="AO60:AO65" si="40">IF(X60&gt;V60,1,0)</f>
        <v>0</v>
      </c>
      <c r="AP60" s="91">
        <f t="shared" ref="AP60:AP65" si="41">IF(Y60&gt;AA60,1,0)</f>
        <v>1</v>
      </c>
      <c r="AQ60" s="91">
        <f t="shared" ref="AQ60:AQ65" si="42">IF(AA60&gt;Y60,1,0)</f>
        <v>0</v>
      </c>
      <c r="AR60" s="91">
        <f t="shared" ref="AR60:AR65" si="43">IF(AB60&gt;AD60,1,0)</f>
        <v>0</v>
      </c>
      <c r="AS60" s="91">
        <f t="shared" ref="AS60:AS65" si="44">IF(AD60&gt;AB60,1,0)</f>
        <v>0</v>
      </c>
      <c r="AT60" s="91">
        <f t="shared" ref="AT60:AT65" si="45">IF(AE60&gt;AG60,1,0)</f>
        <v>0</v>
      </c>
      <c r="AU60" s="91">
        <f t="shared" ref="AU60:AU65" si="46">IF(AG60&gt;AE60,1,0)</f>
        <v>0</v>
      </c>
      <c r="AV60" s="91">
        <f t="shared" ref="AV60:AW65" si="47">AL60+AN60+AP60+AR60+AT60</f>
        <v>3</v>
      </c>
      <c r="AW60" s="91">
        <f t="shared" si="47"/>
        <v>0</v>
      </c>
      <c r="AX60" s="47"/>
    </row>
    <row r="61" spans="1:50" ht="19" customHeight="1" x14ac:dyDescent="0.25">
      <c r="B61" s="92"/>
      <c r="C61" s="93"/>
      <c r="E61" s="239" t="s">
        <v>84</v>
      </c>
      <c r="F61" s="491" t="str">
        <f>C52</f>
        <v>BOŽIČ ANŽE</v>
      </c>
      <c r="G61" s="491"/>
      <c r="H61" s="491"/>
      <c r="I61" s="491"/>
      <c r="J61" s="491"/>
      <c r="K61" s="491"/>
      <c r="L61" s="240" t="s">
        <v>83</v>
      </c>
      <c r="M61" s="491" t="str">
        <f>C54</f>
        <v>ZAJC LOVRO</v>
      </c>
      <c r="N61" s="491"/>
      <c r="O61" s="491"/>
      <c r="P61" s="491"/>
      <c r="Q61" s="491"/>
      <c r="R61" s="492"/>
      <c r="S61" s="241">
        <v>6</v>
      </c>
      <c r="T61" s="242" t="s">
        <v>83</v>
      </c>
      <c r="U61" s="243">
        <v>11</v>
      </c>
      <c r="V61" s="241">
        <v>5</v>
      </c>
      <c r="W61" s="242" t="s">
        <v>83</v>
      </c>
      <c r="X61" s="243">
        <v>11</v>
      </c>
      <c r="Y61" s="241">
        <v>2</v>
      </c>
      <c r="Z61" s="242" t="s">
        <v>83</v>
      </c>
      <c r="AA61" s="243">
        <v>11</v>
      </c>
      <c r="AB61" s="241"/>
      <c r="AC61" s="242" t="s">
        <v>83</v>
      </c>
      <c r="AD61" s="243"/>
      <c r="AE61" s="241"/>
      <c r="AF61" s="242" t="s">
        <v>83</v>
      </c>
      <c r="AG61" s="243"/>
      <c r="AH61" s="244">
        <f t="shared" si="35"/>
        <v>0</v>
      </c>
      <c r="AI61" s="245" t="s">
        <v>73</v>
      </c>
      <c r="AJ61" s="246">
        <f t="shared" si="36"/>
        <v>3</v>
      </c>
      <c r="AL61" s="91">
        <f t="shared" si="37"/>
        <v>0</v>
      </c>
      <c r="AM61" s="91">
        <f t="shared" si="38"/>
        <v>1</v>
      </c>
      <c r="AN61" s="91">
        <f t="shared" si="39"/>
        <v>0</v>
      </c>
      <c r="AO61" s="91">
        <f t="shared" si="40"/>
        <v>1</v>
      </c>
      <c r="AP61" s="91">
        <f t="shared" si="41"/>
        <v>0</v>
      </c>
      <c r="AQ61" s="91">
        <f t="shared" si="42"/>
        <v>1</v>
      </c>
      <c r="AR61" s="91">
        <f t="shared" si="43"/>
        <v>0</v>
      </c>
      <c r="AS61" s="91">
        <f t="shared" si="44"/>
        <v>0</v>
      </c>
      <c r="AT61" s="91">
        <f t="shared" si="45"/>
        <v>0</v>
      </c>
      <c r="AU61" s="91">
        <f t="shared" si="46"/>
        <v>0</v>
      </c>
      <c r="AV61" s="91">
        <f t="shared" si="47"/>
        <v>0</v>
      </c>
      <c r="AW61" s="91">
        <f t="shared" si="47"/>
        <v>3</v>
      </c>
      <c r="AX61" s="47"/>
    </row>
    <row r="62" spans="1:50" ht="19" customHeight="1" x14ac:dyDescent="0.25">
      <c r="B62" s="435" t="s">
        <v>85</v>
      </c>
      <c r="C62" s="435"/>
      <c r="D62" s="82"/>
      <c r="E62" s="239" t="s">
        <v>86</v>
      </c>
      <c r="F62" s="491" t="str">
        <f>C56</f>
        <v>KASTELEC MARK</v>
      </c>
      <c r="G62" s="491"/>
      <c r="H62" s="491"/>
      <c r="I62" s="491"/>
      <c r="J62" s="491"/>
      <c r="K62" s="491"/>
      <c r="L62" s="240" t="s">
        <v>83</v>
      </c>
      <c r="M62" s="491" t="str">
        <f>C54</f>
        <v>ZAJC LOVRO</v>
      </c>
      <c r="N62" s="491"/>
      <c r="O62" s="491"/>
      <c r="P62" s="491"/>
      <c r="Q62" s="491"/>
      <c r="R62" s="492"/>
      <c r="S62" s="241">
        <v>1</v>
      </c>
      <c r="T62" s="242" t="s">
        <v>83</v>
      </c>
      <c r="U62" s="243">
        <v>11</v>
      </c>
      <c r="V62" s="241">
        <v>3</v>
      </c>
      <c r="W62" s="242" t="s">
        <v>83</v>
      </c>
      <c r="X62" s="243">
        <v>11</v>
      </c>
      <c r="Y62" s="241">
        <v>5</v>
      </c>
      <c r="Z62" s="242" t="s">
        <v>83</v>
      </c>
      <c r="AA62" s="243">
        <v>11</v>
      </c>
      <c r="AB62" s="241"/>
      <c r="AC62" s="242" t="s">
        <v>83</v>
      </c>
      <c r="AD62" s="243"/>
      <c r="AE62" s="241"/>
      <c r="AF62" s="242" t="s">
        <v>83</v>
      </c>
      <c r="AG62" s="243"/>
      <c r="AH62" s="244">
        <f t="shared" si="35"/>
        <v>0</v>
      </c>
      <c r="AI62" s="245" t="s">
        <v>73</v>
      </c>
      <c r="AJ62" s="246">
        <f t="shared" si="36"/>
        <v>3</v>
      </c>
      <c r="AL62" s="91">
        <f t="shared" si="37"/>
        <v>0</v>
      </c>
      <c r="AM62" s="91">
        <f t="shared" si="38"/>
        <v>1</v>
      </c>
      <c r="AN62" s="91">
        <f t="shared" si="39"/>
        <v>0</v>
      </c>
      <c r="AO62" s="91">
        <f t="shared" si="40"/>
        <v>1</v>
      </c>
      <c r="AP62" s="91">
        <f t="shared" si="41"/>
        <v>0</v>
      </c>
      <c r="AQ62" s="91">
        <f t="shared" si="42"/>
        <v>1</v>
      </c>
      <c r="AR62" s="91">
        <f t="shared" si="43"/>
        <v>0</v>
      </c>
      <c r="AS62" s="91">
        <f t="shared" si="44"/>
        <v>0</v>
      </c>
      <c r="AT62" s="91">
        <f t="shared" si="45"/>
        <v>0</v>
      </c>
      <c r="AU62" s="91">
        <f t="shared" si="46"/>
        <v>0</v>
      </c>
      <c r="AV62" s="91">
        <f t="shared" si="47"/>
        <v>0</v>
      </c>
      <c r="AW62" s="91">
        <f t="shared" si="47"/>
        <v>3</v>
      </c>
      <c r="AX62" s="47"/>
    </row>
    <row r="63" spans="1:50" ht="19" customHeight="1" x14ac:dyDescent="0.25">
      <c r="B63" s="94"/>
      <c r="C63" s="95"/>
      <c r="D63" s="82"/>
      <c r="E63" s="239" t="s">
        <v>87</v>
      </c>
      <c r="F63" s="491" t="str">
        <f>C50</f>
        <v>LIKOZAR ŽIGA</v>
      </c>
      <c r="G63" s="491"/>
      <c r="H63" s="491"/>
      <c r="I63" s="491"/>
      <c r="J63" s="491"/>
      <c r="K63" s="491"/>
      <c r="L63" s="240" t="s">
        <v>83</v>
      </c>
      <c r="M63" s="491" t="str">
        <f>C52</f>
        <v>BOŽIČ ANŽE</v>
      </c>
      <c r="N63" s="491"/>
      <c r="O63" s="491"/>
      <c r="P63" s="491"/>
      <c r="Q63" s="491"/>
      <c r="R63" s="492"/>
      <c r="S63" s="241">
        <v>11</v>
      </c>
      <c r="T63" s="242" t="s">
        <v>83</v>
      </c>
      <c r="U63" s="243">
        <v>6</v>
      </c>
      <c r="V63" s="241">
        <v>11</v>
      </c>
      <c r="W63" s="242" t="s">
        <v>83</v>
      </c>
      <c r="X63" s="243">
        <v>6</v>
      </c>
      <c r="Y63" s="241">
        <v>11</v>
      </c>
      <c r="Z63" s="242" t="s">
        <v>83</v>
      </c>
      <c r="AA63" s="243">
        <v>1</v>
      </c>
      <c r="AB63" s="241"/>
      <c r="AC63" s="242" t="s">
        <v>83</v>
      </c>
      <c r="AD63" s="243"/>
      <c r="AE63" s="241"/>
      <c r="AF63" s="242" t="s">
        <v>83</v>
      </c>
      <c r="AG63" s="243"/>
      <c r="AH63" s="244">
        <f t="shared" si="35"/>
        <v>3</v>
      </c>
      <c r="AI63" s="96" t="s">
        <v>73</v>
      </c>
      <c r="AJ63" s="246">
        <f t="shared" si="36"/>
        <v>0</v>
      </c>
      <c r="AL63" s="91">
        <f t="shared" si="37"/>
        <v>1</v>
      </c>
      <c r="AM63" s="91">
        <f t="shared" si="38"/>
        <v>0</v>
      </c>
      <c r="AN63" s="91">
        <f t="shared" si="39"/>
        <v>1</v>
      </c>
      <c r="AO63" s="91">
        <f t="shared" si="40"/>
        <v>0</v>
      </c>
      <c r="AP63" s="91">
        <f t="shared" si="41"/>
        <v>1</v>
      </c>
      <c r="AQ63" s="91">
        <f t="shared" si="42"/>
        <v>0</v>
      </c>
      <c r="AR63" s="91">
        <f t="shared" si="43"/>
        <v>0</v>
      </c>
      <c r="AS63" s="91">
        <f t="shared" si="44"/>
        <v>0</v>
      </c>
      <c r="AT63" s="91">
        <f t="shared" si="45"/>
        <v>0</v>
      </c>
      <c r="AU63" s="91">
        <f t="shared" si="46"/>
        <v>0</v>
      </c>
      <c r="AV63" s="91">
        <f t="shared" si="47"/>
        <v>3</v>
      </c>
      <c r="AW63" s="91">
        <f t="shared" si="47"/>
        <v>0</v>
      </c>
      <c r="AX63" s="47"/>
    </row>
    <row r="64" spans="1:50" ht="19" customHeight="1" x14ac:dyDescent="0.25">
      <c r="B64" s="435" t="s">
        <v>88</v>
      </c>
      <c r="C64" s="435"/>
      <c r="D64" s="82"/>
      <c r="E64" s="239" t="s">
        <v>89</v>
      </c>
      <c r="F64" s="491" t="str">
        <f>C52</f>
        <v>BOŽIČ ANŽE</v>
      </c>
      <c r="G64" s="491"/>
      <c r="H64" s="491"/>
      <c r="I64" s="491"/>
      <c r="J64" s="491"/>
      <c r="K64" s="491"/>
      <c r="L64" s="240" t="s">
        <v>83</v>
      </c>
      <c r="M64" s="491" t="str">
        <f>C56</f>
        <v>KASTELEC MARK</v>
      </c>
      <c r="N64" s="491"/>
      <c r="O64" s="491"/>
      <c r="P64" s="491"/>
      <c r="Q64" s="491"/>
      <c r="R64" s="492"/>
      <c r="S64" s="241">
        <v>11</v>
      </c>
      <c r="T64" s="242" t="s">
        <v>83</v>
      </c>
      <c r="U64" s="243">
        <v>7</v>
      </c>
      <c r="V64" s="241">
        <v>6</v>
      </c>
      <c r="W64" s="242" t="s">
        <v>83</v>
      </c>
      <c r="X64" s="243">
        <v>11</v>
      </c>
      <c r="Y64" s="241">
        <v>13</v>
      </c>
      <c r="Z64" s="242" t="s">
        <v>83</v>
      </c>
      <c r="AA64" s="243">
        <v>11</v>
      </c>
      <c r="AB64" s="241">
        <v>11</v>
      </c>
      <c r="AC64" s="242" t="s">
        <v>83</v>
      </c>
      <c r="AD64" s="243">
        <v>5</v>
      </c>
      <c r="AE64" s="241"/>
      <c r="AF64" s="242" t="s">
        <v>83</v>
      </c>
      <c r="AG64" s="243"/>
      <c r="AH64" s="244">
        <f t="shared" si="35"/>
        <v>3</v>
      </c>
      <c r="AI64" s="245" t="s">
        <v>73</v>
      </c>
      <c r="AJ64" s="246">
        <f t="shared" si="36"/>
        <v>1</v>
      </c>
      <c r="AL64" s="91">
        <f t="shared" si="37"/>
        <v>1</v>
      </c>
      <c r="AM64" s="91">
        <f t="shared" si="38"/>
        <v>0</v>
      </c>
      <c r="AN64" s="91">
        <f t="shared" si="39"/>
        <v>0</v>
      </c>
      <c r="AO64" s="91">
        <f t="shared" si="40"/>
        <v>1</v>
      </c>
      <c r="AP64" s="91">
        <f t="shared" si="41"/>
        <v>1</v>
      </c>
      <c r="AQ64" s="91">
        <f t="shared" si="42"/>
        <v>0</v>
      </c>
      <c r="AR64" s="91">
        <f t="shared" si="43"/>
        <v>1</v>
      </c>
      <c r="AS64" s="91">
        <f t="shared" si="44"/>
        <v>0</v>
      </c>
      <c r="AT64" s="91">
        <f t="shared" si="45"/>
        <v>0</v>
      </c>
      <c r="AU64" s="91">
        <f t="shared" si="46"/>
        <v>0</v>
      </c>
      <c r="AV64" s="91">
        <f t="shared" si="47"/>
        <v>3</v>
      </c>
      <c r="AW64" s="91">
        <f t="shared" si="47"/>
        <v>1</v>
      </c>
      <c r="AX64" s="47"/>
    </row>
    <row r="65" spans="1:50" ht="19" customHeight="1" x14ac:dyDescent="0.25">
      <c r="B65" s="94"/>
      <c r="C65" s="95"/>
      <c r="D65" s="82"/>
      <c r="E65" s="97" t="s">
        <v>90</v>
      </c>
      <c r="F65" s="436" t="str">
        <f>C54</f>
        <v>ZAJC LOVRO</v>
      </c>
      <c r="G65" s="436"/>
      <c r="H65" s="436"/>
      <c r="I65" s="436"/>
      <c r="J65" s="436"/>
      <c r="K65" s="436"/>
      <c r="L65" s="98" t="s">
        <v>83</v>
      </c>
      <c r="M65" s="436" t="str">
        <f>C50</f>
        <v>LIKOZAR ŽIGA</v>
      </c>
      <c r="N65" s="436"/>
      <c r="O65" s="436"/>
      <c r="P65" s="436"/>
      <c r="Q65" s="436"/>
      <c r="R65" s="437"/>
      <c r="S65" s="99">
        <v>11</v>
      </c>
      <c r="T65" s="100" t="s">
        <v>83</v>
      </c>
      <c r="U65" s="101">
        <v>5</v>
      </c>
      <c r="V65" s="99">
        <v>11</v>
      </c>
      <c r="W65" s="100" t="s">
        <v>83</v>
      </c>
      <c r="X65" s="101">
        <v>5</v>
      </c>
      <c r="Y65" s="99">
        <v>11</v>
      </c>
      <c r="Z65" s="100" t="s">
        <v>83</v>
      </c>
      <c r="AA65" s="101">
        <v>8</v>
      </c>
      <c r="AB65" s="99"/>
      <c r="AC65" s="100" t="s">
        <v>83</v>
      </c>
      <c r="AD65" s="101"/>
      <c r="AE65" s="99"/>
      <c r="AF65" s="100" t="s">
        <v>83</v>
      </c>
      <c r="AG65" s="101"/>
      <c r="AH65" s="102">
        <f t="shared" si="35"/>
        <v>3</v>
      </c>
      <c r="AI65" s="103" t="s">
        <v>73</v>
      </c>
      <c r="AJ65" s="51">
        <f t="shared" si="36"/>
        <v>0</v>
      </c>
      <c r="AL65" s="91">
        <f t="shared" si="37"/>
        <v>1</v>
      </c>
      <c r="AM65" s="91">
        <f t="shared" si="38"/>
        <v>0</v>
      </c>
      <c r="AN65" s="91">
        <f t="shared" si="39"/>
        <v>1</v>
      </c>
      <c r="AO65" s="91">
        <f t="shared" si="40"/>
        <v>0</v>
      </c>
      <c r="AP65" s="91">
        <f t="shared" si="41"/>
        <v>1</v>
      </c>
      <c r="AQ65" s="91">
        <f t="shared" si="42"/>
        <v>0</v>
      </c>
      <c r="AR65" s="91">
        <f t="shared" si="43"/>
        <v>0</v>
      </c>
      <c r="AS65" s="91">
        <f t="shared" si="44"/>
        <v>0</v>
      </c>
      <c r="AT65" s="91">
        <f t="shared" si="45"/>
        <v>0</v>
      </c>
      <c r="AU65" s="91">
        <f t="shared" si="46"/>
        <v>0</v>
      </c>
      <c r="AV65" s="91">
        <f t="shared" si="47"/>
        <v>3</v>
      </c>
      <c r="AW65" s="91">
        <f t="shared" si="47"/>
        <v>0</v>
      </c>
      <c r="AX65" s="47"/>
    </row>
    <row r="66" spans="1:50" ht="9" customHeight="1" thickBot="1" x14ac:dyDescent="0.35">
      <c r="B66" s="104"/>
      <c r="C66" s="105"/>
      <c r="D66" s="82"/>
      <c r="E66" s="82"/>
      <c r="F66" s="106"/>
      <c r="G66" s="46"/>
      <c r="H66" s="46"/>
      <c r="I66" s="46"/>
      <c r="K66" s="46"/>
      <c r="L66" s="46"/>
      <c r="O66" s="107"/>
      <c r="P66" s="107"/>
      <c r="Q66" s="107"/>
      <c r="S66" s="108"/>
      <c r="T66" s="8"/>
      <c r="U66" s="109"/>
      <c r="V66" s="108"/>
      <c r="W66" s="8"/>
      <c r="X66" s="109"/>
      <c r="Y66" s="108"/>
      <c r="Z66" s="8"/>
      <c r="AA66" s="109"/>
      <c r="AB66" s="108"/>
      <c r="AC66" s="8"/>
      <c r="AD66" s="109"/>
      <c r="AE66" s="108"/>
      <c r="AF66" s="8"/>
      <c r="AG66" s="109"/>
      <c r="AH66" s="110"/>
      <c r="AI66" s="8"/>
      <c r="AJ66" s="111"/>
      <c r="AK66" s="46"/>
    </row>
    <row r="67" spans="1:50" ht="12.75" customHeight="1" x14ac:dyDescent="0.25">
      <c r="B67" s="329">
        <f>B48+1</f>
        <v>4</v>
      </c>
      <c r="C67" s="331" t="s">
        <v>75</v>
      </c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2"/>
      <c r="O67" s="333"/>
      <c r="P67" s="337">
        <v>1</v>
      </c>
      <c r="Q67" s="338"/>
      <c r="R67" s="339"/>
      <c r="S67" s="343">
        <v>2</v>
      </c>
      <c r="T67" s="338"/>
      <c r="U67" s="339"/>
      <c r="V67" s="343">
        <v>3</v>
      </c>
      <c r="W67" s="338"/>
      <c r="X67" s="339"/>
      <c r="Y67" s="343">
        <v>4</v>
      </c>
      <c r="Z67" s="338"/>
      <c r="AA67" s="345"/>
      <c r="AB67" s="347" t="s">
        <v>76</v>
      </c>
      <c r="AC67" s="348"/>
      <c r="AD67" s="349"/>
      <c r="AE67" s="353" t="s">
        <v>77</v>
      </c>
      <c r="AF67" s="348"/>
      <c r="AG67" s="349"/>
      <c r="AH67" s="353" t="s">
        <v>78</v>
      </c>
      <c r="AI67" s="348"/>
      <c r="AJ67" s="355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</row>
    <row r="68" spans="1:50" ht="13.5" customHeight="1" thickBot="1" x14ac:dyDescent="0.3">
      <c r="B68" s="330"/>
      <c r="C68" s="334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6"/>
      <c r="P68" s="340"/>
      <c r="Q68" s="341"/>
      <c r="R68" s="342"/>
      <c r="S68" s="344"/>
      <c r="T68" s="341"/>
      <c r="U68" s="342"/>
      <c r="V68" s="344"/>
      <c r="W68" s="341"/>
      <c r="X68" s="342"/>
      <c r="Y68" s="344"/>
      <c r="Z68" s="341"/>
      <c r="AA68" s="346"/>
      <c r="AB68" s="350"/>
      <c r="AC68" s="351"/>
      <c r="AD68" s="352"/>
      <c r="AE68" s="354"/>
      <c r="AF68" s="351"/>
      <c r="AG68" s="352"/>
      <c r="AH68" s="354"/>
      <c r="AI68" s="351"/>
      <c r="AJ68" s="356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</row>
    <row r="69" spans="1:50" ht="12" customHeight="1" x14ac:dyDescent="0.25">
      <c r="A69" s="473">
        <v>14</v>
      </c>
      <c r="B69" s="538">
        <v>1</v>
      </c>
      <c r="C69" s="539" t="str">
        <f>IF((A69=""),"",VLOOKUP(A69,[7]Prijave!$C$6:$E$81,2))</f>
        <v>RAKUN TINE</v>
      </c>
      <c r="D69" s="540"/>
      <c r="E69" s="540"/>
      <c r="F69" s="540"/>
      <c r="G69" s="540"/>
      <c r="H69" s="540"/>
      <c r="I69" s="540"/>
      <c r="J69" s="540"/>
      <c r="K69" s="540"/>
      <c r="L69" s="541"/>
      <c r="M69" s="542" t="str">
        <f>IF((A69=""),"","("&amp;UPPER(VLOOKUP(A69,[7]Prijave!$C$6:$E$81,3))&amp;")")</f>
        <v>(VES)</v>
      </c>
      <c r="N69" s="542"/>
      <c r="O69" s="543"/>
      <c r="P69" s="314"/>
      <c r="Q69" s="314"/>
      <c r="R69" s="315"/>
      <c r="S69" s="316">
        <f>IF(AH82&lt;&gt;"",AH82,"")</f>
        <v>0</v>
      </c>
      <c r="T69" s="317" t="s">
        <v>73</v>
      </c>
      <c r="U69" s="315">
        <f>IF(AJ82&lt;&gt;"",AJ82,"")</f>
        <v>3</v>
      </c>
      <c r="V69" s="316">
        <f>IF(AJ84&lt;&gt;"",AJ84,"")</f>
        <v>0</v>
      </c>
      <c r="W69" s="317" t="s">
        <v>73</v>
      </c>
      <c r="X69" s="315">
        <f>IF(AH84&lt;&gt;"",AH84,"")</f>
        <v>3</v>
      </c>
      <c r="Y69" s="316">
        <f>IF(AH79&lt;&gt;"",AH79,"")</f>
        <v>0</v>
      </c>
      <c r="Z69" s="314" t="s">
        <v>73</v>
      </c>
      <c r="AA69" s="318">
        <f>IF(AJ79&lt;&gt;"",AJ79,"")</f>
        <v>3</v>
      </c>
      <c r="AB69" s="544">
        <f>IF(AND(S69="",V69="",Y69=""),"",SUM(S69,V69,Y69))</f>
        <v>0</v>
      </c>
      <c r="AC69" s="545" t="s">
        <v>73</v>
      </c>
      <c r="AD69" s="546">
        <f>IF(AND(U69="",X69="",AA69=""),"",SUM(U69,X69,AA69))</f>
        <v>9</v>
      </c>
      <c r="AE69" s="547">
        <f>IF(SUM(T70,W70,Z70)&gt;0,SUM(T70,W70,Z70),"")</f>
        <v>3</v>
      </c>
      <c r="AF69" s="548"/>
      <c r="AG69" s="549"/>
      <c r="AH69" s="550" t="str">
        <f>IF(AE69&lt;&gt;"",(RANK(AE69,AE69:AG76)&amp;"."),"")</f>
        <v>4.</v>
      </c>
      <c r="AI69" s="550"/>
      <c r="AJ69" s="551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</row>
    <row r="70" spans="1:50" ht="12" customHeight="1" x14ac:dyDescent="0.25">
      <c r="A70" s="473"/>
      <c r="B70" s="512"/>
      <c r="C70" s="468"/>
      <c r="D70" s="469"/>
      <c r="E70" s="469"/>
      <c r="F70" s="469"/>
      <c r="G70" s="469"/>
      <c r="H70" s="469"/>
      <c r="I70" s="469"/>
      <c r="J70" s="469"/>
      <c r="K70" s="469"/>
      <c r="L70" s="470"/>
      <c r="M70" s="516"/>
      <c r="N70" s="516"/>
      <c r="O70" s="517"/>
      <c r="P70" s="297"/>
      <c r="Q70" s="297"/>
      <c r="R70" s="299"/>
      <c r="S70" s="300"/>
      <c r="T70" s="298">
        <f>IF((S69=3),2,IF(U69=3,1,""))</f>
        <v>1</v>
      </c>
      <c r="U70" s="299"/>
      <c r="V70" s="300"/>
      <c r="W70" s="298">
        <f>IF((V69=3),2,IF(X69=3,1,""))</f>
        <v>1</v>
      </c>
      <c r="X70" s="299"/>
      <c r="Y70" s="300"/>
      <c r="Z70" s="298">
        <f>IF((Y69=3),2,IF(AA69=3,1,""))</f>
        <v>1</v>
      </c>
      <c r="AA70" s="304"/>
      <c r="AB70" s="471"/>
      <c r="AC70" s="472"/>
      <c r="AD70" s="458"/>
      <c r="AE70" s="459"/>
      <c r="AF70" s="460"/>
      <c r="AG70" s="461"/>
      <c r="AH70" s="552"/>
      <c r="AI70" s="552"/>
      <c r="AJ70" s="553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</row>
    <row r="71" spans="1:50" ht="12" customHeight="1" x14ac:dyDescent="0.25">
      <c r="A71" s="473">
        <v>15</v>
      </c>
      <c r="B71" s="485">
        <v>2</v>
      </c>
      <c r="C71" s="486" t="str">
        <f>IF((A71=""),"",VLOOKUP(A71,[7]Prijave!$C$6:$E$81,2))</f>
        <v>HROVATIČ SERGEJ</v>
      </c>
      <c r="D71" s="487"/>
      <c r="E71" s="487"/>
      <c r="F71" s="487"/>
      <c r="G71" s="487"/>
      <c r="H71" s="487"/>
      <c r="I71" s="487"/>
      <c r="J71" s="487"/>
      <c r="K71" s="487"/>
      <c r="L71" s="488"/>
      <c r="M71" s="474" t="str">
        <f>IF((A71=""),"","("&amp;UPPER(VLOOKUP(A71,[7]Prijave!$C$6:$E$81,3))&amp;")")</f>
        <v>(RAK)</v>
      </c>
      <c r="N71" s="474"/>
      <c r="O71" s="475"/>
      <c r="P71" s="231">
        <f>IF(AJ82&lt;&gt;"",AJ82,"")</f>
        <v>3</v>
      </c>
      <c r="Q71" s="231" t="s">
        <v>73</v>
      </c>
      <c r="R71" s="232">
        <f>IF(AH82&lt;&gt;"",AH82,"")</f>
        <v>0</v>
      </c>
      <c r="S71" s="233"/>
      <c r="T71" s="234"/>
      <c r="U71" s="235"/>
      <c r="V71" s="236">
        <f>IF(AH80&lt;&gt;"",AH80,"")</f>
        <v>0</v>
      </c>
      <c r="W71" s="231" t="s">
        <v>73</v>
      </c>
      <c r="X71" s="232">
        <f>IF(AJ80&lt;&gt;"",AJ80,"")</f>
        <v>3</v>
      </c>
      <c r="Y71" s="236">
        <f>IF(AH83&lt;&gt;"",AH83,"")</f>
        <v>0</v>
      </c>
      <c r="Z71" s="231" t="s">
        <v>73</v>
      </c>
      <c r="AA71" s="237">
        <f>IF(AJ83&lt;&gt;"",AJ83,"")</f>
        <v>3</v>
      </c>
      <c r="AB71" s="489">
        <f>IF(AND(P71="",V71="",Y71=""),"",SUM(P71,V71,Y71))</f>
        <v>3</v>
      </c>
      <c r="AC71" s="490" t="s">
        <v>73</v>
      </c>
      <c r="AD71" s="478">
        <f>IF(AND(R71="",X71="",AA71=""),"",SUM(R71,X71,AA71))</f>
        <v>6</v>
      </c>
      <c r="AE71" s="479">
        <f>IF(SUM(Q72,W72,Z72)&gt;0,SUM(Q72,W72,Z72),"")</f>
        <v>4</v>
      </c>
      <c r="AF71" s="480"/>
      <c r="AG71" s="481"/>
      <c r="AH71" s="482" t="str">
        <f>IF(AE71&lt;&gt;"",(RANK(AE71,AE69:AG76)&amp;"."),"")</f>
        <v>3.</v>
      </c>
      <c r="AI71" s="483"/>
      <c r="AJ71" s="484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</row>
    <row r="72" spans="1:50" ht="12" customHeight="1" x14ac:dyDescent="0.25">
      <c r="A72" s="473"/>
      <c r="B72" s="485"/>
      <c r="C72" s="363"/>
      <c r="D72" s="364"/>
      <c r="E72" s="364"/>
      <c r="F72" s="364"/>
      <c r="G72" s="364"/>
      <c r="H72" s="364"/>
      <c r="I72" s="364"/>
      <c r="J72" s="364"/>
      <c r="K72" s="364"/>
      <c r="L72" s="365"/>
      <c r="M72" s="474"/>
      <c r="N72" s="474"/>
      <c r="O72" s="475"/>
      <c r="P72" s="68"/>
      <c r="Q72" s="58">
        <f>IF((P71=3),2,IF(R71=3,1,""))</f>
        <v>2</v>
      </c>
      <c r="R72" s="59"/>
      <c r="S72" s="69"/>
      <c r="T72" s="55"/>
      <c r="U72" s="56"/>
      <c r="V72" s="57"/>
      <c r="W72" s="58">
        <f>IF((V71=3),2,IF(X71=3,1,""))</f>
        <v>1</v>
      </c>
      <c r="X72" s="59"/>
      <c r="Y72" s="57"/>
      <c r="Z72" s="58">
        <f>IF((Y71=3),2,IF(AA71=3,1,""))</f>
        <v>1</v>
      </c>
      <c r="AA72" s="60"/>
      <c r="AB72" s="371"/>
      <c r="AC72" s="373"/>
      <c r="AD72" s="375"/>
      <c r="AE72" s="379"/>
      <c r="AF72" s="380"/>
      <c r="AG72" s="381"/>
      <c r="AH72" s="393"/>
      <c r="AI72" s="394"/>
      <c r="AJ72" s="395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</row>
    <row r="73" spans="1:50" ht="12" customHeight="1" x14ac:dyDescent="0.25">
      <c r="A73" s="473">
        <v>16</v>
      </c>
      <c r="B73" s="485">
        <v>3</v>
      </c>
      <c r="C73" s="486" t="str">
        <f>IF((A73=""),"",VLOOKUP(A73,[7]Prijave!$C$6:$E$81,2))</f>
        <v>METLJAK ERAZEM</v>
      </c>
      <c r="D73" s="487"/>
      <c r="E73" s="487"/>
      <c r="F73" s="487"/>
      <c r="G73" s="487"/>
      <c r="H73" s="487"/>
      <c r="I73" s="487"/>
      <c r="J73" s="487"/>
      <c r="K73" s="487"/>
      <c r="L73" s="488"/>
      <c r="M73" s="474" t="str">
        <f>IF((A73=""),"","("&amp;UPPER(VLOOKUP(A73,[7]Prijave!$C$6:$E$81,3))&amp;")")</f>
        <v>(PRE)</v>
      </c>
      <c r="N73" s="474"/>
      <c r="O73" s="475"/>
      <c r="P73" s="231">
        <f>IF(AH84&lt;&gt;"",AH84,"")</f>
        <v>3</v>
      </c>
      <c r="Q73" s="231" t="s">
        <v>73</v>
      </c>
      <c r="R73" s="232">
        <f>IF(AJ84&lt;&gt;"",AJ84,"")</f>
        <v>0</v>
      </c>
      <c r="S73" s="236">
        <f>IF(AJ80&lt;&gt;"",AJ80,"")</f>
        <v>3</v>
      </c>
      <c r="T73" s="231" t="s">
        <v>73</v>
      </c>
      <c r="U73" s="232">
        <f>IF(AH80&lt;&gt;"",AH80,"")</f>
        <v>0</v>
      </c>
      <c r="V73" s="233"/>
      <c r="W73" s="234"/>
      <c r="X73" s="235"/>
      <c r="Y73" s="236">
        <f>IF(AJ81&lt;&gt;"",AJ81,"")</f>
        <v>3</v>
      </c>
      <c r="Z73" s="231" t="s">
        <v>73</v>
      </c>
      <c r="AA73" s="237">
        <f>IF(AH81&lt;&gt;"",AH81,"")</f>
        <v>1</v>
      </c>
      <c r="AB73" s="489">
        <f>IF(AND(P73="",S73="",Y73=""),"",SUM(P73,S73,Y73))</f>
        <v>9</v>
      </c>
      <c r="AC73" s="490" t="s">
        <v>73</v>
      </c>
      <c r="AD73" s="478">
        <f>IF(AND(R73="",U73="",AA73=""),"",SUM(R73,U73,AA73))</f>
        <v>1</v>
      </c>
      <c r="AE73" s="479">
        <f>IF(SUM(Q74,T74,Z74)&gt;0,SUM(Q74,T74,Z74),"")</f>
        <v>6</v>
      </c>
      <c r="AF73" s="480"/>
      <c r="AG73" s="481"/>
      <c r="AH73" s="482" t="str">
        <f>IF(AE73&lt;&gt;"",(RANK(AE73,AE69:AG76)&amp;"."),"")</f>
        <v>1.</v>
      </c>
      <c r="AI73" s="483"/>
      <c r="AJ73" s="484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</row>
    <row r="74" spans="1:50" ht="12" customHeight="1" x14ac:dyDescent="0.25">
      <c r="A74" s="473"/>
      <c r="B74" s="485"/>
      <c r="C74" s="363"/>
      <c r="D74" s="364"/>
      <c r="E74" s="364"/>
      <c r="F74" s="364"/>
      <c r="G74" s="364"/>
      <c r="H74" s="364"/>
      <c r="I74" s="364"/>
      <c r="J74" s="364"/>
      <c r="K74" s="364"/>
      <c r="L74" s="365"/>
      <c r="M74" s="474"/>
      <c r="N74" s="474"/>
      <c r="O74" s="475"/>
      <c r="P74" s="68"/>
      <c r="Q74" s="58">
        <f>IF((P73=3),2,IF(R73=3,1,""))</f>
        <v>2</v>
      </c>
      <c r="R74" s="59"/>
      <c r="S74" s="57"/>
      <c r="T74" s="58">
        <f>IF((S73=3),2,IF(U73=3,1,""))</f>
        <v>2</v>
      </c>
      <c r="U74" s="59"/>
      <c r="V74" s="69"/>
      <c r="W74" s="55"/>
      <c r="X74" s="56"/>
      <c r="Y74" s="57"/>
      <c r="Z74" s="58">
        <f>IF((Y73=3),2,IF(AA73=3,1,""))</f>
        <v>2</v>
      </c>
      <c r="AA74" s="60"/>
      <c r="AB74" s="371"/>
      <c r="AC74" s="373"/>
      <c r="AD74" s="375"/>
      <c r="AE74" s="379"/>
      <c r="AF74" s="380"/>
      <c r="AG74" s="381"/>
      <c r="AH74" s="393"/>
      <c r="AI74" s="394"/>
      <c r="AJ74" s="395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</row>
    <row r="75" spans="1:50" ht="12" customHeight="1" x14ac:dyDescent="0.25">
      <c r="A75" s="473">
        <v>17</v>
      </c>
      <c r="B75" s="485">
        <v>4</v>
      </c>
      <c r="C75" s="486" t="str">
        <f>IF((A75=""),"",VLOOKUP(A75,[7]Prijave!$C$6:$E$81,2))</f>
        <v>OBID ALJAŽ</v>
      </c>
      <c r="D75" s="487"/>
      <c r="E75" s="487"/>
      <c r="F75" s="487"/>
      <c r="G75" s="487"/>
      <c r="H75" s="487"/>
      <c r="I75" s="487"/>
      <c r="J75" s="487"/>
      <c r="K75" s="487"/>
      <c r="L75" s="488"/>
      <c r="M75" s="474" t="str">
        <f>IF((A75=""),"","("&amp;UPPER(VLOOKUP(A75,[7]Prijave!$C$6:$E$81,3))&amp;")")</f>
        <v>(VRH)</v>
      </c>
      <c r="N75" s="474"/>
      <c r="O75" s="475"/>
      <c r="P75" s="231">
        <f>IF(AJ79&lt;&gt;"",AJ79,"")</f>
        <v>3</v>
      </c>
      <c r="Q75" s="231" t="s">
        <v>73</v>
      </c>
      <c r="R75" s="232">
        <f>IF(AH79&lt;&gt;"",AH79,"")</f>
        <v>0</v>
      </c>
      <c r="S75" s="236">
        <f>IF(AJ83&lt;&gt;"",AJ83,"")</f>
        <v>3</v>
      </c>
      <c r="T75" s="231" t="s">
        <v>73</v>
      </c>
      <c r="U75" s="232">
        <f>IF(AH83&lt;&gt;"",AH83,"")</f>
        <v>0</v>
      </c>
      <c r="V75" s="236">
        <f>IF(AH81&lt;&gt;"",AH81,"")</f>
        <v>1</v>
      </c>
      <c r="W75" s="231" t="s">
        <v>73</v>
      </c>
      <c r="X75" s="232">
        <f>IF(AJ81&lt;&gt;"",AJ81,"")</f>
        <v>3</v>
      </c>
      <c r="Y75" s="233"/>
      <c r="Z75" s="234"/>
      <c r="AA75" s="238"/>
      <c r="AB75" s="489">
        <f>IF(AND(P75="",S75="",V75=""),"",SUM(P75,S75,V75))</f>
        <v>7</v>
      </c>
      <c r="AC75" s="490" t="s">
        <v>73</v>
      </c>
      <c r="AD75" s="478">
        <f>IF(AND(R75="",U75="",X75=""),"",SUM(R75,U75,X75))</f>
        <v>3</v>
      </c>
      <c r="AE75" s="479">
        <f>IF(SUM(Q76,T76,W76)&gt;0,SUM(Q76,T76,W76),"")</f>
        <v>5</v>
      </c>
      <c r="AF75" s="480"/>
      <c r="AG75" s="481"/>
      <c r="AH75" s="476" t="str">
        <f>IF(AE75&lt;&gt;"",(RANK(AE75,AE69:AG76)&amp;"."),"")</f>
        <v>2.</v>
      </c>
      <c r="AI75" s="476"/>
      <c r="AJ75" s="47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</row>
    <row r="76" spans="1:50" ht="13.5" customHeight="1" thickBot="1" x14ac:dyDescent="0.3">
      <c r="A76" s="473"/>
      <c r="B76" s="494"/>
      <c r="C76" s="439"/>
      <c r="D76" s="440"/>
      <c r="E76" s="440"/>
      <c r="F76" s="440"/>
      <c r="G76" s="440"/>
      <c r="H76" s="440"/>
      <c r="I76" s="440"/>
      <c r="J76" s="440"/>
      <c r="K76" s="440"/>
      <c r="L76" s="441"/>
      <c r="M76" s="495"/>
      <c r="N76" s="495"/>
      <c r="O76" s="496"/>
      <c r="P76" s="71"/>
      <c r="Q76" s="72">
        <f>IF((P75=3),2,IF(R75=3,1,""))</f>
        <v>2</v>
      </c>
      <c r="R76" s="73"/>
      <c r="S76" s="74"/>
      <c r="T76" s="72">
        <f>IF((S75=3),2,IF(U75=3,1,""))</f>
        <v>2</v>
      </c>
      <c r="U76" s="73"/>
      <c r="V76" s="74"/>
      <c r="W76" s="72">
        <f>IF((V75=3),2,IF(X75=3,1,""))</f>
        <v>1</v>
      </c>
      <c r="X76" s="73"/>
      <c r="Y76" s="75"/>
      <c r="Z76" s="76"/>
      <c r="AA76" s="77"/>
      <c r="AB76" s="444"/>
      <c r="AC76" s="445"/>
      <c r="AD76" s="446"/>
      <c r="AE76" s="447"/>
      <c r="AF76" s="448"/>
      <c r="AG76" s="449"/>
      <c r="AH76" s="497"/>
      <c r="AI76" s="497"/>
      <c r="AJ76" s="498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</row>
    <row r="77" spans="1:50" ht="6" customHeight="1" x14ac:dyDescent="0.3">
      <c r="AH77" s="42" t="s">
        <v>79</v>
      </c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</row>
    <row r="78" spans="1:50" ht="12.75" customHeight="1" x14ac:dyDescent="0.3">
      <c r="B78" s="78"/>
      <c r="C78" s="79"/>
      <c r="D78" s="80"/>
      <c r="E78" s="80"/>
      <c r="F78" s="80"/>
      <c r="G78" s="80"/>
      <c r="H78" s="80"/>
      <c r="I78" s="80"/>
      <c r="J78" s="429"/>
      <c r="K78" s="429"/>
      <c r="L78" s="429"/>
      <c r="M78" s="429"/>
      <c r="N78" s="429"/>
      <c r="O78" s="429"/>
      <c r="P78" s="429"/>
      <c r="Q78" s="429"/>
      <c r="R78" s="429"/>
      <c r="S78" s="430">
        <v>1</v>
      </c>
      <c r="T78" s="430"/>
      <c r="U78" s="430"/>
      <c r="V78" s="430">
        <v>2</v>
      </c>
      <c r="W78" s="430"/>
      <c r="X78" s="430"/>
      <c r="Y78" s="430">
        <v>3</v>
      </c>
      <c r="Z78" s="430"/>
      <c r="AA78" s="430"/>
      <c r="AB78" s="430">
        <v>4</v>
      </c>
      <c r="AC78" s="430"/>
      <c r="AD78" s="430"/>
      <c r="AE78" s="430">
        <v>5</v>
      </c>
      <c r="AF78" s="430"/>
      <c r="AG78" s="431"/>
      <c r="AH78" s="432" t="s">
        <v>80</v>
      </c>
      <c r="AI78" s="429"/>
      <c r="AJ78" s="429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</row>
    <row r="79" spans="1:50" ht="19" customHeight="1" x14ac:dyDescent="0.25">
      <c r="B79" s="435" t="s">
        <v>81</v>
      </c>
      <c r="C79" s="435"/>
      <c r="D79" s="82"/>
      <c r="E79" s="239" t="s">
        <v>82</v>
      </c>
      <c r="F79" s="491" t="str">
        <f>C69</f>
        <v>RAKUN TINE</v>
      </c>
      <c r="G79" s="491"/>
      <c r="H79" s="491"/>
      <c r="I79" s="491"/>
      <c r="J79" s="491"/>
      <c r="K79" s="491"/>
      <c r="L79" s="240" t="s">
        <v>83</v>
      </c>
      <c r="M79" s="491" t="str">
        <f>C75</f>
        <v>OBID ALJAŽ</v>
      </c>
      <c r="N79" s="491"/>
      <c r="O79" s="491"/>
      <c r="P79" s="491"/>
      <c r="Q79" s="491"/>
      <c r="R79" s="492"/>
      <c r="S79" s="241">
        <v>0</v>
      </c>
      <c r="T79" s="242" t="s">
        <v>83</v>
      </c>
      <c r="U79" s="243">
        <v>11</v>
      </c>
      <c r="V79" s="241">
        <v>0</v>
      </c>
      <c r="W79" s="242" t="s">
        <v>83</v>
      </c>
      <c r="X79" s="243">
        <v>11</v>
      </c>
      <c r="Y79" s="241">
        <v>0</v>
      </c>
      <c r="Z79" s="242" t="s">
        <v>83</v>
      </c>
      <c r="AA79" s="243">
        <v>11</v>
      </c>
      <c r="AB79" s="241"/>
      <c r="AC79" s="242" t="s">
        <v>83</v>
      </c>
      <c r="AD79" s="243"/>
      <c r="AE79" s="241"/>
      <c r="AF79" s="242" t="s">
        <v>83</v>
      </c>
      <c r="AG79" s="243"/>
      <c r="AH79" s="244">
        <f t="shared" ref="AH79:AH84" si="48">IF(AND(AV79=0,AW79=0),"",AV79)</f>
        <v>0</v>
      </c>
      <c r="AI79" s="245" t="s">
        <v>73</v>
      </c>
      <c r="AJ79" s="246">
        <f t="shared" ref="AJ79:AJ84" si="49">IF(AND(AV79=0,AW79=0),"",AW79)</f>
        <v>3</v>
      </c>
      <c r="AL79" s="91">
        <f t="shared" ref="AL79:AL84" si="50">IF(S79&gt;U79,1,0)</f>
        <v>0</v>
      </c>
      <c r="AM79" s="91">
        <f t="shared" ref="AM79:AM84" si="51">IF(U79&gt;S79,1,0)</f>
        <v>1</v>
      </c>
      <c r="AN79" s="91">
        <f t="shared" ref="AN79:AN84" si="52">IF(V79&gt;X79,1,0)</f>
        <v>0</v>
      </c>
      <c r="AO79" s="91">
        <f t="shared" ref="AO79:AO84" si="53">IF(X79&gt;V79,1,0)</f>
        <v>1</v>
      </c>
      <c r="AP79" s="91">
        <f t="shared" ref="AP79:AP84" si="54">IF(Y79&gt;AA79,1,0)</f>
        <v>0</v>
      </c>
      <c r="AQ79" s="91">
        <f t="shared" ref="AQ79:AQ84" si="55">IF(AA79&gt;Y79,1,0)</f>
        <v>1</v>
      </c>
      <c r="AR79" s="91">
        <f t="shared" ref="AR79:AR84" si="56">IF(AB79&gt;AD79,1,0)</f>
        <v>0</v>
      </c>
      <c r="AS79" s="91">
        <f t="shared" ref="AS79:AS84" si="57">IF(AD79&gt;AB79,1,0)</f>
        <v>0</v>
      </c>
      <c r="AT79" s="91">
        <f t="shared" ref="AT79:AT84" si="58">IF(AE79&gt;AG79,1,0)</f>
        <v>0</v>
      </c>
      <c r="AU79" s="91">
        <f t="shared" ref="AU79:AU84" si="59">IF(AG79&gt;AE79,1,0)</f>
        <v>0</v>
      </c>
      <c r="AV79" s="91">
        <f t="shared" ref="AV79:AW84" si="60">AL79+AN79+AP79+AR79+AT79</f>
        <v>0</v>
      </c>
      <c r="AW79" s="91">
        <f t="shared" si="60"/>
        <v>3</v>
      </c>
      <c r="AX79" s="47"/>
    </row>
    <row r="80" spans="1:50" ht="19" customHeight="1" x14ac:dyDescent="0.25">
      <c r="B80" s="92"/>
      <c r="C80" s="93"/>
      <c r="E80" s="239" t="s">
        <v>84</v>
      </c>
      <c r="F80" s="491" t="str">
        <f>C71</f>
        <v>HROVATIČ SERGEJ</v>
      </c>
      <c r="G80" s="491"/>
      <c r="H80" s="491"/>
      <c r="I80" s="491"/>
      <c r="J80" s="491"/>
      <c r="K80" s="491"/>
      <c r="L80" s="240" t="s">
        <v>83</v>
      </c>
      <c r="M80" s="491" t="str">
        <f>C73</f>
        <v>METLJAK ERAZEM</v>
      </c>
      <c r="N80" s="491"/>
      <c r="O80" s="491"/>
      <c r="P80" s="491"/>
      <c r="Q80" s="491"/>
      <c r="R80" s="492"/>
      <c r="S80" s="241">
        <v>1</v>
      </c>
      <c r="T80" s="242" t="s">
        <v>83</v>
      </c>
      <c r="U80" s="243">
        <v>11</v>
      </c>
      <c r="V80" s="241">
        <v>7</v>
      </c>
      <c r="W80" s="242" t="s">
        <v>83</v>
      </c>
      <c r="X80" s="243">
        <v>11</v>
      </c>
      <c r="Y80" s="241">
        <v>8</v>
      </c>
      <c r="Z80" s="242" t="s">
        <v>83</v>
      </c>
      <c r="AA80" s="243">
        <v>11</v>
      </c>
      <c r="AB80" s="241"/>
      <c r="AC80" s="242" t="s">
        <v>83</v>
      </c>
      <c r="AD80" s="243"/>
      <c r="AE80" s="241"/>
      <c r="AF80" s="242" t="s">
        <v>83</v>
      </c>
      <c r="AG80" s="243"/>
      <c r="AH80" s="244">
        <f t="shared" si="48"/>
        <v>0</v>
      </c>
      <c r="AI80" s="245" t="s">
        <v>73</v>
      </c>
      <c r="AJ80" s="246">
        <f t="shared" si="49"/>
        <v>3</v>
      </c>
      <c r="AL80" s="91">
        <f t="shared" si="50"/>
        <v>0</v>
      </c>
      <c r="AM80" s="91">
        <f t="shared" si="51"/>
        <v>1</v>
      </c>
      <c r="AN80" s="91">
        <f t="shared" si="52"/>
        <v>0</v>
      </c>
      <c r="AO80" s="91">
        <f t="shared" si="53"/>
        <v>1</v>
      </c>
      <c r="AP80" s="91">
        <f t="shared" si="54"/>
        <v>0</v>
      </c>
      <c r="AQ80" s="91">
        <f t="shared" si="55"/>
        <v>1</v>
      </c>
      <c r="AR80" s="91">
        <f t="shared" si="56"/>
        <v>0</v>
      </c>
      <c r="AS80" s="91">
        <f t="shared" si="57"/>
        <v>0</v>
      </c>
      <c r="AT80" s="91">
        <f t="shared" si="58"/>
        <v>0</v>
      </c>
      <c r="AU80" s="91">
        <f t="shared" si="59"/>
        <v>0</v>
      </c>
      <c r="AV80" s="91">
        <f t="shared" si="60"/>
        <v>0</v>
      </c>
      <c r="AW80" s="91">
        <f t="shared" si="60"/>
        <v>3</v>
      </c>
      <c r="AX80" s="47"/>
    </row>
    <row r="81" spans="1:50" ht="19" customHeight="1" x14ac:dyDescent="0.25">
      <c r="B81" s="435" t="s">
        <v>85</v>
      </c>
      <c r="C81" s="435"/>
      <c r="D81" s="82"/>
      <c r="E81" s="239" t="s">
        <v>86</v>
      </c>
      <c r="F81" s="491" t="str">
        <f>C75</f>
        <v>OBID ALJAŽ</v>
      </c>
      <c r="G81" s="491"/>
      <c r="H81" s="491"/>
      <c r="I81" s="491"/>
      <c r="J81" s="491"/>
      <c r="K81" s="491"/>
      <c r="L81" s="240" t="s">
        <v>83</v>
      </c>
      <c r="M81" s="491" t="str">
        <f>C73</f>
        <v>METLJAK ERAZEM</v>
      </c>
      <c r="N81" s="491"/>
      <c r="O81" s="491"/>
      <c r="P81" s="491"/>
      <c r="Q81" s="491"/>
      <c r="R81" s="492"/>
      <c r="S81" s="241">
        <v>9</v>
      </c>
      <c r="T81" s="242" t="s">
        <v>83</v>
      </c>
      <c r="U81" s="243">
        <v>11</v>
      </c>
      <c r="V81" s="241">
        <v>11</v>
      </c>
      <c r="W81" s="242" t="s">
        <v>83</v>
      </c>
      <c r="X81" s="243">
        <v>6</v>
      </c>
      <c r="Y81" s="241">
        <v>5</v>
      </c>
      <c r="Z81" s="242" t="s">
        <v>83</v>
      </c>
      <c r="AA81" s="243">
        <v>11</v>
      </c>
      <c r="AB81" s="241">
        <v>5</v>
      </c>
      <c r="AC81" s="242" t="s">
        <v>83</v>
      </c>
      <c r="AD81" s="243">
        <v>11</v>
      </c>
      <c r="AE81" s="241"/>
      <c r="AF81" s="242" t="s">
        <v>83</v>
      </c>
      <c r="AG81" s="243"/>
      <c r="AH81" s="244">
        <f t="shared" si="48"/>
        <v>1</v>
      </c>
      <c r="AI81" s="245" t="s">
        <v>73</v>
      </c>
      <c r="AJ81" s="246">
        <f t="shared" si="49"/>
        <v>3</v>
      </c>
      <c r="AL81" s="91">
        <f t="shared" si="50"/>
        <v>0</v>
      </c>
      <c r="AM81" s="91">
        <f t="shared" si="51"/>
        <v>1</v>
      </c>
      <c r="AN81" s="91">
        <f t="shared" si="52"/>
        <v>1</v>
      </c>
      <c r="AO81" s="91">
        <f t="shared" si="53"/>
        <v>0</v>
      </c>
      <c r="AP81" s="91">
        <f t="shared" si="54"/>
        <v>0</v>
      </c>
      <c r="AQ81" s="91">
        <f t="shared" si="55"/>
        <v>1</v>
      </c>
      <c r="AR81" s="91">
        <f t="shared" si="56"/>
        <v>0</v>
      </c>
      <c r="AS81" s="91">
        <f t="shared" si="57"/>
        <v>1</v>
      </c>
      <c r="AT81" s="91">
        <f t="shared" si="58"/>
        <v>0</v>
      </c>
      <c r="AU81" s="91">
        <f t="shared" si="59"/>
        <v>0</v>
      </c>
      <c r="AV81" s="91">
        <f t="shared" si="60"/>
        <v>1</v>
      </c>
      <c r="AW81" s="91">
        <f t="shared" si="60"/>
        <v>3</v>
      </c>
      <c r="AX81" s="47"/>
    </row>
    <row r="82" spans="1:50" ht="19" customHeight="1" x14ac:dyDescent="0.25">
      <c r="B82" s="94"/>
      <c r="C82" s="95"/>
      <c r="D82" s="82"/>
      <c r="E82" s="239" t="s">
        <v>87</v>
      </c>
      <c r="F82" s="491" t="str">
        <f>C69</f>
        <v>RAKUN TINE</v>
      </c>
      <c r="G82" s="491"/>
      <c r="H82" s="491"/>
      <c r="I82" s="491"/>
      <c r="J82" s="491"/>
      <c r="K82" s="491"/>
      <c r="L82" s="240" t="s">
        <v>83</v>
      </c>
      <c r="M82" s="491" t="str">
        <f>C71</f>
        <v>HROVATIČ SERGEJ</v>
      </c>
      <c r="N82" s="491"/>
      <c r="O82" s="491"/>
      <c r="P82" s="491"/>
      <c r="Q82" s="491"/>
      <c r="R82" s="492"/>
      <c r="S82" s="241">
        <v>0</v>
      </c>
      <c r="T82" s="242" t="s">
        <v>83</v>
      </c>
      <c r="U82" s="243">
        <v>11</v>
      </c>
      <c r="V82" s="241">
        <v>0</v>
      </c>
      <c r="W82" s="242" t="s">
        <v>83</v>
      </c>
      <c r="X82" s="243">
        <v>11</v>
      </c>
      <c r="Y82" s="241">
        <v>0</v>
      </c>
      <c r="Z82" s="242" t="s">
        <v>83</v>
      </c>
      <c r="AA82" s="243">
        <v>11</v>
      </c>
      <c r="AB82" s="241"/>
      <c r="AC82" s="242" t="s">
        <v>83</v>
      </c>
      <c r="AD82" s="243"/>
      <c r="AE82" s="241"/>
      <c r="AF82" s="242" t="s">
        <v>83</v>
      </c>
      <c r="AG82" s="243"/>
      <c r="AH82" s="244">
        <f t="shared" si="48"/>
        <v>0</v>
      </c>
      <c r="AI82" s="96" t="s">
        <v>73</v>
      </c>
      <c r="AJ82" s="246">
        <f t="shared" si="49"/>
        <v>3</v>
      </c>
      <c r="AL82" s="91">
        <f t="shared" si="50"/>
        <v>0</v>
      </c>
      <c r="AM82" s="91">
        <f t="shared" si="51"/>
        <v>1</v>
      </c>
      <c r="AN82" s="91">
        <f t="shared" si="52"/>
        <v>0</v>
      </c>
      <c r="AO82" s="91">
        <f t="shared" si="53"/>
        <v>1</v>
      </c>
      <c r="AP82" s="91">
        <f t="shared" si="54"/>
        <v>0</v>
      </c>
      <c r="AQ82" s="91">
        <f t="shared" si="55"/>
        <v>1</v>
      </c>
      <c r="AR82" s="91">
        <f t="shared" si="56"/>
        <v>0</v>
      </c>
      <c r="AS82" s="91">
        <f t="shared" si="57"/>
        <v>0</v>
      </c>
      <c r="AT82" s="91">
        <f t="shared" si="58"/>
        <v>0</v>
      </c>
      <c r="AU82" s="91">
        <f t="shared" si="59"/>
        <v>0</v>
      </c>
      <c r="AV82" s="91">
        <f t="shared" si="60"/>
        <v>0</v>
      </c>
      <c r="AW82" s="91">
        <f t="shared" si="60"/>
        <v>3</v>
      </c>
      <c r="AX82" s="47"/>
    </row>
    <row r="83" spans="1:50" ht="19" customHeight="1" x14ac:dyDescent="0.25">
      <c r="B83" s="435" t="s">
        <v>88</v>
      </c>
      <c r="C83" s="435"/>
      <c r="D83" s="82"/>
      <c r="E83" s="239" t="s">
        <v>89</v>
      </c>
      <c r="F83" s="491" t="str">
        <f>C71</f>
        <v>HROVATIČ SERGEJ</v>
      </c>
      <c r="G83" s="491"/>
      <c r="H83" s="491"/>
      <c r="I83" s="491"/>
      <c r="J83" s="491"/>
      <c r="K83" s="491"/>
      <c r="L83" s="240" t="s">
        <v>83</v>
      </c>
      <c r="M83" s="491" t="str">
        <f>C75</f>
        <v>OBID ALJAŽ</v>
      </c>
      <c r="N83" s="491"/>
      <c r="O83" s="491"/>
      <c r="P83" s="491"/>
      <c r="Q83" s="491"/>
      <c r="R83" s="492"/>
      <c r="S83" s="241">
        <v>12</v>
      </c>
      <c r="T83" s="242" t="s">
        <v>83</v>
      </c>
      <c r="U83" s="243">
        <v>14</v>
      </c>
      <c r="V83" s="241">
        <v>9</v>
      </c>
      <c r="W83" s="242" t="s">
        <v>83</v>
      </c>
      <c r="X83" s="243">
        <v>11</v>
      </c>
      <c r="Y83" s="241">
        <v>10</v>
      </c>
      <c r="Z83" s="242" t="s">
        <v>83</v>
      </c>
      <c r="AA83" s="243">
        <v>12</v>
      </c>
      <c r="AB83" s="241"/>
      <c r="AC83" s="242" t="s">
        <v>83</v>
      </c>
      <c r="AD83" s="243"/>
      <c r="AE83" s="241"/>
      <c r="AF83" s="242" t="s">
        <v>83</v>
      </c>
      <c r="AG83" s="243"/>
      <c r="AH83" s="244">
        <f t="shared" si="48"/>
        <v>0</v>
      </c>
      <c r="AI83" s="245" t="s">
        <v>73</v>
      </c>
      <c r="AJ83" s="246">
        <f t="shared" si="49"/>
        <v>3</v>
      </c>
      <c r="AL83" s="91">
        <f t="shared" si="50"/>
        <v>0</v>
      </c>
      <c r="AM83" s="91">
        <f t="shared" si="51"/>
        <v>1</v>
      </c>
      <c r="AN83" s="91">
        <f t="shared" si="52"/>
        <v>0</v>
      </c>
      <c r="AO83" s="91">
        <f t="shared" si="53"/>
        <v>1</v>
      </c>
      <c r="AP83" s="91">
        <f t="shared" si="54"/>
        <v>0</v>
      </c>
      <c r="AQ83" s="91">
        <f t="shared" si="55"/>
        <v>1</v>
      </c>
      <c r="AR83" s="91">
        <f t="shared" si="56"/>
        <v>0</v>
      </c>
      <c r="AS83" s="91">
        <f t="shared" si="57"/>
        <v>0</v>
      </c>
      <c r="AT83" s="91">
        <f t="shared" si="58"/>
        <v>0</v>
      </c>
      <c r="AU83" s="91">
        <f t="shared" si="59"/>
        <v>0</v>
      </c>
      <c r="AV83" s="91">
        <f t="shared" si="60"/>
        <v>0</v>
      </c>
      <c r="AW83" s="91">
        <f t="shared" si="60"/>
        <v>3</v>
      </c>
      <c r="AX83" s="47"/>
    </row>
    <row r="84" spans="1:50" ht="19" customHeight="1" x14ac:dyDescent="0.25">
      <c r="B84" s="94"/>
      <c r="C84" s="95"/>
      <c r="D84" s="82"/>
      <c r="E84" s="97" t="s">
        <v>90</v>
      </c>
      <c r="F84" s="436" t="str">
        <f>C73</f>
        <v>METLJAK ERAZEM</v>
      </c>
      <c r="G84" s="436"/>
      <c r="H84" s="436"/>
      <c r="I84" s="436"/>
      <c r="J84" s="436"/>
      <c r="K84" s="436"/>
      <c r="L84" s="98" t="s">
        <v>83</v>
      </c>
      <c r="M84" s="436" t="str">
        <f>C69</f>
        <v>RAKUN TINE</v>
      </c>
      <c r="N84" s="436"/>
      <c r="O84" s="436"/>
      <c r="P84" s="436"/>
      <c r="Q84" s="436"/>
      <c r="R84" s="437"/>
      <c r="S84" s="99">
        <v>11</v>
      </c>
      <c r="T84" s="100" t="s">
        <v>83</v>
      </c>
      <c r="U84" s="101">
        <v>0</v>
      </c>
      <c r="V84" s="99">
        <v>11</v>
      </c>
      <c r="W84" s="100" t="s">
        <v>83</v>
      </c>
      <c r="X84" s="101">
        <v>0</v>
      </c>
      <c r="Y84" s="99">
        <v>11</v>
      </c>
      <c r="Z84" s="100" t="s">
        <v>83</v>
      </c>
      <c r="AA84" s="101">
        <v>0</v>
      </c>
      <c r="AB84" s="99"/>
      <c r="AC84" s="100" t="s">
        <v>83</v>
      </c>
      <c r="AD84" s="101"/>
      <c r="AE84" s="99"/>
      <c r="AF84" s="100" t="s">
        <v>83</v>
      </c>
      <c r="AG84" s="101"/>
      <c r="AH84" s="102">
        <f t="shared" si="48"/>
        <v>3</v>
      </c>
      <c r="AI84" s="103" t="s">
        <v>73</v>
      </c>
      <c r="AJ84" s="51">
        <f t="shared" si="49"/>
        <v>0</v>
      </c>
      <c r="AL84" s="91">
        <f t="shared" si="50"/>
        <v>1</v>
      </c>
      <c r="AM84" s="91">
        <f t="shared" si="51"/>
        <v>0</v>
      </c>
      <c r="AN84" s="91">
        <f t="shared" si="52"/>
        <v>1</v>
      </c>
      <c r="AO84" s="91">
        <f t="shared" si="53"/>
        <v>0</v>
      </c>
      <c r="AP84" s="91">
        <f t="shared" si="54"/>
        <v>1</v>
      </c>
      <c r="AQ84" s="91">
        <f t="shared" si="55"/>
        <v>0</v>
      </c>
      <c r="AR84" s="91">
        <f t="shared" si="56"/>
        <v>0</v>
      </c>
      <c r="AS84" s="91">
        <f t="shared" si="57"/>
        <v>0</v>
      </c>
      <c r="AT84" s="91">
        <f t="shared" si="58"/>
        <v>0</v>
      </c>
      <c r="AU84" s="91">
        <f t="shared" si="59"/>
        <v>0</v>
      </c>
      <c r="AV84" s="91">
        <f t="shared" si="60"/>
        <v>3</v>
      </c>
      <c r="AW84" s="91">
        <f t="shared" si="60"/>
        <v>0</v>
      </c>
      <c r="AX84" s="47"/>
    </row>
    <row r="85" spans="1:50" ht="9" customHeight="1" thickBot="1" x14ac:dyDescent="0.35">
      <c r="B85" s="104"/>
      <c r="C85" s="105"/>
      <c r="D85" s="82"/>
      <c r="E85" s="82"/>
      <c r="F85" s="106"/>
      <c r="G85" s="46"/>
      <c r="H85" s="46"/>
      <c r="I85" s="46"/>
      <c r="K85" s="46"/>
      <c r="L85" s="46"/>
      <c r="O85" s="107"/>
      <c r="P85" s="107"/>
      <c r="Q85" s="107"/>
      <c r="S85" s="108"/>
      <c r="T85" s="8"/>
      <c r="U85" s="109"/>
      <c r="V85" s="108"/>
      <c r="W85" s="8"/>
      <c r="X85" s="109"/>
      <c r="Y85" s="108"/>
      <c r="Z85" s="8"/>
      <c r="AA85" s="109"/>
      <c r="AB85" s="108"/>
      <c r="AC85" s="8"/>
      <c r="AD85" s="109"/>
      <c r="AE85" s="108"/>
      <c r="AF85" s="8"/>
      <c r="AG85" s="109"/>
      <c r="AH85" s="110"/>
      <c r="AI85" s="8"/>
      <c r="AJ85" s="111"/>
      <c r="AK85" s="46"/>
    </row>
    <row r="86" spans="1:50" ht="12.75" customHeight="1" x14ac:dyDescent="0.25">
      <c r="B86" s="329">
        <f>B67+1</f>
        <v>5</v>
      </c>
      <c r="C86" s="331" t="s">
        <v>75</v>
      </c>
      <c r="D86" s="332"/>
      <c r="E86" s="332"/>
      <c r="F86" s="332"/>
      <c r="G86" s="332"/>
      <c r="H86" s="332"/>
      <c r="I86" s="332"/>
      <c r="J86" s="332"/>
      <c r="K86" s="332"/>
      <c r="L86" s="332"/>
      <c r="M86" s="332"/>
      <c r="N86" s="332"/>
      <c r="O86" s="333"/>
      <c r="P86" s="337">
        <v>1</v>
      </c>
      <c r="Q86" s="338"/>
      <c r="R86" s="339"/>
      <c r="S86" s="343">
        <v>2</v>
      </c>
      <c r="T86" s="338"/>
      <c r="U86" s="339"/>
      <c r="V86" s="343">
        <v>3</v>
      </c>
      <c r="W86" s="338"/>
      <c r="X86" s="339"/>
      <c r="Y86" s="343">
        <v>4</v>
      </c>
      <c r="Z86" s="338"/>
      <c r="AA86" s="345"/>
      <c r="AB86" s="347" t="s">
        <v>76</v>
      </c>
      <c r="AC86" s="348"/>
      <c r="AD86" s="349"/>
      <c r="AE86" s="353" t="s">
        <v>77</v>
      </c>
      <c r="AF86" s="348"/>
      <c r="AG86" s="349"/>
      <c r="AH86" s="353" t="s">
        <v>78</v>
      </c>
      <c r="AI86" s="348"/>
      <c r="AJ86" s="355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</row>
    <row r="87" spans="1:50" ht="13.5" customHeight="1" thickBot="1" x14ac:dyDescent="0.3">
      <c r="B87" s="330"/>
      <c r="C87" s="334"/>
      <c r="D87" s="335"/>
      <c r="E87" s="335"/>
      <c r="F87" s="335"/>
      <c r="G87" s="335"/>
      <c r="H87" s="335"/>
      <c r="I87" s="335"/>
      <c r="J87" s="335"/>
      <c r="K87" s="335"/>
      <c r="L87" s="335"/>
      <c r="M87" s="335"/>
      <c r="N87" s="335"/>
      <c r="O87" s="336"/>
      <c r="P87" s="340"/>
      <c r="Q87" s="341"/>
      <c r="R87" s="342"/>
      <c r="S87" s="344"/>
      <c r="T87" s="341"/>
      <c r="U87" s="342"/>
      <c r="V87" s="344"/>
      <c r="W87" s="341"/>
      <c r="X87" s="342"/>
      <c r="Y87" s="344"/>
      <c r="Z87" s="341"/>
      <c r="AA87" s="346"/>
      <c r="AB87" s="350"/>
      <c r="AC87" s="351"/>
      <c r="AD87" s="352"/>
      <c r="AE87" s="354"/>
      <c r="AF87" s="351"/>
      <c r="AG87" s="352"/>
      <c r="AH87" s="354"/>
      <c r="AI87" s="351"/>
      <c r="AJ87" s="356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</row>
    <row r="88" spans="1:50" ht="12" customHeight="1" x14ac:dyDescent="0.25">
      <c r="A88" s="473">
        <v>18</v>
      </c>
      <c r="B88" s="358">
        <v>1</v>
      </c>
      <c r="C88" s="360" t="str">
        <f>IF((A88=""),"",VLOOKUP(A88,[7]Prijave!$C$6:$E$81,2))</f>
        <v>KAZIĆ LEO</v>
      </c>
      <c r="D88" s="361"/>
      <c r="E88" s="361"/>
      <c r="F88" s="361"/>
      <c r="G88" s="361"/>
      <c r="H88" s="361"/>
      <c r="I88" s="361"/>
      <c r="J88" s="361"/>
      <c r="K88" s="361"/>
      <c r="L88" s="362"/>
      <c r="M88" s="366" t="str">
        <f>IF((A88=""),"","("&amp;UPPER(VLOOKUP(A88,[7]Prijave!$C$6:$E$81,3))&amp;")")</f>
        <v>(JES)</v>
      </c>
      <c r="N88" s="366"/>
      <c r="O88" s="367"/>
      <c r="P88" s="48"/>
      <c r="Q88" s="48"/>
      <c r="R88" s="49"/>
      <c r="S88" s="50">
        <f>IF(AH101&lt;&gt;"",AH101,"")</f>
        <v>3</v>
      </c>
      <c r="T88" s="51" t="s">
        <v>73</v>
      </c>
      <c r="U88" s="52">
        <f>IF(AJ101&lt;&gt;"",AJ101,"")</f>
        <v>0</v>
      </c>
      <c r="V88" s="50">
        <f>IF(AJ103&lt;&gt;"",AJ103,"")</f>
        <v>3</v>
      </c>
      <c r="W88" s="51" t="s">
        <v>73</v>
      </c>
      <c r="X88" s="52">
        <f>IF(AH103&lt;&gt;"",AH103,"")</f>
        <v>0</v>
      </c>
      <c r="Y88" s="50">
        <f>IF(AH98&lt;&gt;"",AH98,"")</f>
        <v>3</v>
      </c>
      <c r="Z88" s="53" t="s">
        <v>73</v>
      </c>
      <c r="AA88" s="54">
        <f>IF(AJ98&lt;&gt;"",AJ98,"")</f>
        <v>0</v>
      </c>
      <c r="AB88" s="370">
        <f>IF(AND(S88="",V88="",Y88=""),"",SUM(S88,V88,Y88))</f>
        <v>9</v>
      </c>
      <c r="AC88" s="372" t="s">
        <v>73</v>
      </c>
      <c r="AD88" s="374">
        <f>IF(AND(U88="",X88="",AA88=""),"",SUM(U88,X88,AA88))</f>
        <v>0</v>
      </c>
      <c r="AE88" s="376">
        <f>IF(SUM(T89,W89,Z89)&gt;0,SUM(T89,W89,Z89),"")</f>
        <v>6</v>
      </c>
      <c r="AF88" s="377"/>
      <c r="AG88" s="378"/>
      <c r="AH88" s="382" t="str">
        <f>IF(AE88&lt;&gt;"",(RANK(AE88,AE88:AG95)&amp;"."),"")</f>
        <v>1.</v>
      </c>
      <c r="AI88" s="382"/>
      <c r="AJ88" s="383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</row>
    <row r="89" spans="1:50" ht="12" customHeight="1" x14ac:dyDescent="0.25">
      <c r="A89" s="473"/>
      <c r="B89" s="485"/>
      <c r="C89" s="363"/>
      <c r="D89" s="364"/>
      <c r="E89" s="364"/>
      <c r="F89" s="364"/>
      <c r="G89" s="364"/>
      <c r="H89" s="364"/>
      <c r="I89" s="364"/>
      <c r="J89" s="364"/>
      <c r="K89" s="364"/>
      <c r="L89" s="365"/>
      <c r="M89" s="474"/>
      <c r="N89" s="474"/>
      <c r="O89" s="475"/>
      <c r="P89" s="55"/>
      <c r="Q89" s="55"/>
      <c r="R89" s="56"/>
      <c r="S89" s="57"/>
      <c r="T89" s="58">
        <f>IF((S88=3),2,IF(U88=3,1,""))</f>
        <v>2</v>
      </c>
      <c r="U89" s="59"/>
      <c r="V89" s="57"/>
      <c r="W89" s="58">
        <f>IF((V88=3),2,IF(X88=3,1,""))</f>
        <v>2</v>
      </c>
      <c r="X89" s="59"/>
      <c r="Y89" s="57"/>
      <c r="Z89" s="58">
        <f>IF((Y88=3),2,IF(AA88=3,1,""))</f>
        <v>2</v>
      </c>
      <c r="AA89" s="60"/>
      <c r="AB89" s="371"/>
      <c r="AC89" s="373"/>
      <c r="AD89" s="375"/>
      <c r="AE89" s="379"/>
      <c r="AF89" s="380"/>
      <c r="AG89" s="381"/>
      <c r="AH89" s="476"/>
      <c r="AI89" s="476"/>
      <c r="AJ89" s="47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</row>
    <row r="90" spans="1:50" ht="12" customHeight="1" x14ac:dyDescent="0.25">
      <c r="A90" s="473">
        <v>19</v>
      </c>
      <c r="B90" s="485">
        <v>2</v>
      </c>
      <c r="C90" s="486" t="str">
        <f>IF((A90=""),"",VLOOKUP(A90,[7]Prijave!$C$6:$E$81,2))</f>
        <v>UHAN TIM</v>
      </c>
      <c r="D90" s="487"/>
      <c r="E90" s="487"/>
      <c r="F90" s="487"/>
      <c r="G90" s="487"/>
      <c r="H90" s="487"/>
      <c r="I90" s="487"/>
      <c r="J90" s="487"/>
      <c r="K90" s="487"/>
      <c r="L90" s="488"/>
      <c r="M90" s="474" t="str">
        <f>IF((A90=""),"","("&amp;UPPER(VLOOKUP(A90,[7]Prijave!$C$6:$E$81,3))&amp;")")</f>
        <v>(TREBNJE)</v>
      </c>
      <c r="N90" s="474"/>
      <c r="O90" s="475"/>
      <c r="P90" s="231">
        <f>IF(AJ101&lt;&gt;"",AJ101,"")</f>
        <v>0</v>
      </c>
      <c r="Q90" s="231" t="s">
        <v>73</v>
      </c>
      <c r="R90" s="232">
        <f>IF(AH101&lt;&gt;"",AH101,"")</f>
        <v>3</v>
      </c>
      <c r="S90" s="233"/>
      <c r="T90" s="234"/>
      <c r="U90" s="235"/>
      <c r="V90" s="236">
        <f>IF(AH99&lt;&gt;"",AH99,"")</f>
        <v>0</v>
      </c>
      <c r="W90" s="231" t="s">
        <v>73</v>
      </c>
      <c r="X90" s="232">
        <f>IF(AJ99&lt;&gt;"",AJ99,"")</f>
        <v>3</v>
      </c>
      <c r="Y90" s="236">
        <f>IF(AH102&lt;&gt;"",AH102,"")</f>
        <v>2</v>
      </c>
      <c r="Z90" s="231" t="s">
        <v>73</v>
      </c>
      <c r="AA90" s="237">
        <f>IF(AJ102&lt;&gt;"",AJ102,"")</f>
        <v>3</v>
      </c>
      <c r="AB90" s="489">
        <f>IF(AND(P90="",V90="",Y90=""),"",SUM(P90,V90,Y90))</f>
        <v>2</v>
      </c>
      <c r="AC90" s="490" t="s">
        <v>73</v>
      </c>
      <c r="AD90" s="478">
        <f>IF(AND(R90="",X90="",AA90=""),"",SUM(R90,X90,AA90))</f>
        <v>9</v>
      </c>
      <c r="AE90" s="479">
        <f>IF(SUM(Q91,W91,Z91)&gt;0,SUM(Q91,W91,Z91),"")</f>
        <v>3</v>
      </c>
      <c r="AF90" s="480"/>
      <c r="AG90" s="481"/>
      <c r="AH90" s="482" t="str">
        <f>IF(AE90&lt;&gt;"",(RANK(AE90,AE88:AG95)&amp;"."),"")</f>
        <v>4.</v>
      </c>
      <c r="AI90" s="483"/>
      <c r="AJ90" s="484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</row>
    <row r="91" spans="1:50" ht="12" customHeight="1" x14ac:dyDescent="0.25">
      <c r="A91" s="473"/>
      <c r="B91" s="485"/>
      <c r="C91" s="363"/>
      <c r="D91" s="364"/>
      <c r="E91" s="364"/>
      <c r="F91" s="364"/>
      <c r="G91" s="364"/>
      <c r="H91" s="364"/>
      <c r="I91" s="364"/>
      <c r="J91" s="364"/>
      <c r="K91" s="364"/>
      <c r="L91" s="365"/>
      <c r="M91" s="474"/>
      <c r="N91" s="474"/>
      <c r="O91" s="475"/>
      <c r="P91" s="68"/>
      <c r="Q91" s="58">
        <f>IF((P90=3),2,IF(R90=3,1,""))</f>
        <v>1</v>
      </c>
      <c r="R91" s="59"/>
      <c r="S91" s="69"/>
      <c r="T91" s="55"/>
      <c r="U91" s="56"/>
      <c r="V91" s="57"/>
      <c r="W91" s="58">
        <f>IF((V90=3),2,IF(X90=3,1,""))</f>
        <v>1</v>
      </c>
      <c r="X91" s="59"/>
      <c r="Y91" s="57"/>
      <c r="Z91" s="58">
        <f>IF((Y90=3),2,IF(AA90=3,1,""))</f>
        <v>1</v>
      </c>
      <c r="AA91" s="60"/>
      <c r="AB91" s="371"/>
      <c r="AC91" s="373"/>
      <c r="AD91" s="375"/>
      <c r="AE91" s="379"/>
      <c r="AF91" s="380"/>
      <c r="AG91" s="381"/>
      <c r="AH91" s="393"/>
      <c r="AI91" s="394"/>
      <c r="AJ91" s="395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</row>
    <row r="92" spans="1:50" ht="12" customHeight="1" x14ac:dyDescent="0.25">
      <c r="A92" s="473">
        <v>20</v>
      </c>
      <c r="B92" s="485">
        <v>3</v>
      </c>
      <c r="C92" s="486" t="str">
        <f>IF((A92=""),"",VLOOKUP(A92,[7]Prijave!$C$6:$E$81,2))</f>
        <v>VONČINA ALEKS</v>
      </c>
      <c r="D92" s="487"/>
      <c r="E92" s="487"/>
      <c r="F92" s="487"/>
      <c r="G92" s="487"/>
      <c r="H92" s="487"/>
      <c r="I92" s="487"/>
      <c r="J92" s="487"/>
      <c r="K92" s="487"/>
      <c r="L92" s="488"/>
      <c r="M92" s="474" t="str">
        <f>IF((A92=""),"","("&amp;UPPER(VLOOKUP(A92,[7]Prijave!$C$6:$E$81,3))&amp;")")</f>
        <v>(ŠENTJOŠT)</v>
      </c>
      <c r="N92" s="474"/>
      <c r="O92" s="475"/>
      <c r="P92" s="231">
        <f>IF(AH103&lt;&gt;"",AH103,"")</f>
        <v>0</v>
      </c>
      <c r="Q92" s="231" t="s">
        <v>73</v>
      </c>
      <c r="R92" s="232">
        <f>IF(AJ103&lt;&gt;"",AJ103,"")</f>
        <v>3</v>
      </c>
      <c r="S92" s="236">
        <f>IF(AJ99&lt;&gt;"",AJ99,"")</f>
        <v>3</v>
      </c>
      <c r="T92" s="231" t="s">
        <v>73</v>
      </c>
      <c r="U92" s="232">
        <f>IF(AH99&lt;&gt;"",AH99,"")</f>
        <v>0</v>
      </c>
      <c r="V92" s="233"/>
      <c r="W92" s="234"/>
      <c r="X92" s="235"/>
      <c r="Y92" s="236">
        <f>IF(AJ100&lt;&gt;"",AJ100,"")</f>
        <v>3</v>
      </c>
      <c r="Z92" s="231" t="s">
        <v>73</v>
      </c>
      <c r="AA92" s="237">
        <f>IF(AH100&lt;&gt;"",AH100,"")</f>
        <v>0</v>
      </c>
      <c r="AB92" s="489">
        <f>IF(AND(P92="",S92="",Y92=""),"",SUM(P92,S92,Y92))</f>
        <v>6</v>
      </c>
      <c r="AC92" s="490" t="s">
        <v>73</v>
      </c>
      <c r="AD92" s="478">
        <f>IF(AND(R92="",U92="",AA92=""),"",SUM(R92,U92,AA92))</f>
        <v>3</v>
      </c>
      <c r="AE92" s="479">
        <f>IF(SUM(Q93,T93,Z93)&gt;0,SUM(Q93,T93,Z93),"")</f>
        <v>5</v>
      </c>
      <c r="AF92" s="480"/>
      <c r="AG92" s="481"/>
      <c r="AH92" s="482" t="str">
        <f>IF(AE92&lt;&gt;"",(RANK(AE92,AE88:AG95)&amp;"."),"")</f>
        <v>2.</v>
      </c>
      <c r="AI92" s="483"/>
      <c r="AJ92" s="484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</row>
    <row r="93" spans="1:50" ht="12" customHeight="1" x14ac:dyDescent="0.25">
      <c r="A93" s="473"/>
      <c r="B93" s="485"/>
      <c r="C93" s="363"/>
      <c r="D93" s="364"/>
      <c r="E93" s="364"/>
      <c r="F93" s="364"/>
      <c r="G93" s="364"/>
      <c r="H93" s="364"/>
      <c r="I93" s="364"/>
      <c r="J93" s="364"/>
      <c r="K93" s="364"/>
      <c r="L93" s="365"/>
      <c r="M93" s="474"/>
      <c r="N93" s="474"/>
      <c r="O93" s="475"/>
      <c r="P93" s="68"/>
      <c r="Q93" s="58">
        <f>IF((P92=3),2,IF(R92=3,1,""))</f>
        <v>1</v>
      </c>
      <c r="R93" s="59"/>
      <c r="S93" s="57"/>
      <c r="T93" s="58">
        <f>IF((S92=3),2,IF(U92=3,1,""))</f>
        <v>2</v>
      </c>
      <c r="U93" s="59"/>
      <c r="V93" s="69"/>
      <c r="W93" s="55"/>
      <c r="X93" s="56"/>
      <c r="Y93" s="57"/>
      <c r="Z93" s="58">
        <f>IF((Y92=3),2,IF(AA92=3,1,""))</f>
        <v>2</v>
      </c>
      <c r="AA93" s="60"/>
      <c r="AB93" s="371"/>
      <c r="AC93" s="373"/>
      <c r="AD93" s="375"/>
      <c r="AE93" s="379"/>
      <c r="AF93" s="380"/>
      <c r="AG93" s="381"/>
      <c r="AH93" s="393"/>
      <c r="AI93" s="394"/>
      <c r="AJ93" s="395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</row>
    <row r="94" spans="1:50" ht="12" customHeight="1" x14ac:dyDescent="0.25">
      <c r="A94" s="473">
        <v>21</v>
      </c>
      <c r="B94" s="485">
        <v>4</v>
      </c>
      <c r="C94" s="486" t="str">
        <f>IF((A94=""),"",VLOOKUP(A94,[7]Prijave!$C$6:$E$81,2))</f>
        <v>KOLENC JANEZ</v>
      </c>
      <c r="D94" s="487"/>
      <c r="E94" s="487"/>
      <c r="F94" s="487"/>
      <c r="G94" s="487"/>
      <c r="H94" s="487"/>
      <c r="I94" s="487"/>
      <c r="J94" s="487"/>
      <c r="K94" s="487"/>
      <c r="L94" s="488"/>
      <c r="M94" s="474" t="str">
        <f>IF((A94=""),"","("&amp;UPPER(VLOOKUP(A94,[7]Prijave!$C$6:$E$81,3))&amp;")")</f>
        <v>(RAK)</v>
      </c>
      <c r="N94" s="474"/>
      <c r="O94" s="475"/>
      <c r="P94" s="231">
        <f>IF(AJ98&lt;&gt;"",AJ98,"")</f>
        <v>0</v>
      </c>
      <c r="Q94" s="231" t="s">
        <v>73</v>
      </c>
      <c r="R94" s="232">
        <f>IF(AH98&lt;&gt;"",AH98,"")</f>
        <v>3</v>
      </c>
      <c r="S94" s="236">
        <f>IF(AJ102&lt;&gt;"",AJ102,"")</f>
        <v>3</v>
      </c>
      <c r="T94" s="231" t="s">
        <v>73</v>
      </c>
      <c r="U94" s="232">
        <f>IF(AH102&lt;&gt;"",AH102,"")</f>
        <v>2</v>
      </c>
      <c r="V94" s="236">
        <f>IF(AH100&lt;&gt;"",AH100,"")</f>
        <v>0</v>
      </c>
      <c r="W94" s="231" t="s">
        <v>73</v>
      </c>
      <c r="X94" s="232">
        <f>IF(AJ100&lt;&gt;"",AJ100,"")</f>
        <v>3</v>
      </c>
      <c r="Y94" s="233"/>
      <c r="Z94" s="234"/>
      <c r="AA94" s="238"/>
      <c r="AB94" s="489">
        <f>IF(AND(P94="",S94="",V94=""),"",SUM(P94,S94,V94))</f>
        <v>3</v>
      </c>
      <c r="AC94" s="490" t="s">
        <v>73</v>
      </c>
      <c r="AD94" s="478">
        <f>IF(AND(R94="",U94="",X94=""),"",SUM(R94,U94,X94))</f>
        <v>8</v>
      </c>
      <c r="AE94" s="479">
        <f>IF(SUM(Q95,T95,W95)&gt;0,SUM(Q95,T95,W95),"")</f>
        <v>4</v>
      </c>
      <c r="AF94" s="480"/>
      <c r="AG94" s="481"/>
      <c r="AH94" s="476" t="str">
        <f>IF(AE94&lt;&gt;"",(RANK(AE94,AE88:AG95)&amp;"."),"")</f>
        <v>3.</v>
      </c>
      <c r="AI94" s="476"/>
      <c r="AJ94" s="47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</row>
    <row r="95" spans="1:50" ht="13.5" customHeight="1" thickBot="1" x14ac:dyDescent="0.3">
      <c r="A95" s="473"/>
      <c r="B95" s="494"/>
      <c r="C95" s="439"/>
      <c r="D95" s="440"/>
      <c r="E95" s="440"/>
      <c r="F95" s="440"/>
      <c r="G95" s="440"/>
      <c r="H95" s="440"/>
      <c r="I95" s="440"/>
      <c r="J95" s="440"/>
      <c r="K95" s="440"/>
      <c r="L95" s="441"/>
      <c r="M95" s="495"/>
      <c r="N95" s="495"/>
      <c r="O95" s="496"/>
      <c r="P95" s="71"/>
      <c r="Q95" s="72">
        <f>IF((P94=3),2,IF(R94=3,1,""))</f>
        <v>1</v>
      </c>
      <c r="R95" s="73"/>
      <c r="S95" s="74"/>
      <c r="T95" s="72">
        <f>IF((S94=3),2,IF(U94=3,1,""))</f>
        <v>2</v>
      </c>
      <c r="U95" s="73"/>
      <c r="V95" s="74"/>
      <c r="W95" s="72">
        <f>IF((V94=3),2,IF(X94=3,1,""))</f>
        <v>1</v>
      </c>
      <c r="X95" s="73"/>
      <c r="Y95" s="75"/>
      <c r="Z95" s="76"/>
      <c r="AA95" s="77"/>
      <c r="AB95" s="444"/>
      <c r="AC95" s="445"/>
      <c r="AD95" s="446"/>
      <c r="AE95" s="447"/>
      <c r="AF95" s="448"/>
      <c r="AG95" s="449"/>
      <c r="AH95" s="497"/>
      <c r="AI95" s="497"/>
      <c r="AJ95" s="498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</row>
    <row r="96" spans="1:50" ht="6" customHeight="1" x14ac:dyDescent="0.3">
      <c r="AH96" s="42" t="s">
        <v>79</v>
      </c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</row>
    <row r="97" spans="1:50" ht="12.75" customHeight="1" x14ac:dyDescent="0.3">
      <c r="B97" s="78"/>
      <c r="C97" s="79"/>
      <c r="D97" s="80"/>
      <c r="E97" s="80"/>
      <c r="F97" s="80"/>
      <c r="G97" s="80"/>
      <c r="H97" s="80"/>
      <c r="I97" s="80"/>
      <c r="J97" s="429"/>
      <c r="K97" s="429"/>
      <c r="L97" s="429"/>
      <c r="M97" s="429"/>
      <c r="N97" s="429"/>
      <c r="O97" s="429"/>
      <c r="P97" s="429"/>
      <c r="Q97" s="429"/>
      <c r="R97" s="429"/>
      <c r="S97" s="430">
        <v>1</v>
      </c>
      <c r="T97" s="430"/>
      <c r="U97" s="430"/>
      <c r="V97" s="430">
        <v>2</v>
      </c>
      <c r="W97" s="430"/>
      <c r="X97" s="430"/>
      <c r="Y97" s="430">
        <v>3</v>
      </c>
      <c r="Z97" s="430"/>
      <c r="AA97" s="430"/>
      <c r="AB97" s="430">
        <v>4</v>
      </c>
      <c r="AC97" s="430"/>
      <c r="AD97" s="430"/>
      <c r="AE97" s="430">
        <v>5</v>
      </c>
      <c r="AF97" s="430"/>
      <c r="AG97" s="431"/>
      <c r="AH97" s="432" t="s">
        <v>80</v>
      </c>
      <c r="AI97" s="429"/>
      <c r="AJ97" s="429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</row>
    <row r="98" spans="1:50" ht="19" customHeight="1" x14ac:dyDescent="0.25">
      <c r="B98" s="435" t="s">
        <v>81</v>
      </c>
      <c r="C98" s="435"/>
      <c r="D98" s="82"/>
      <c r="E98" s="239" t="s">
        <v>82</v>
      </c>
      <c r="F98" s="491" t="str">
        <f>C88</f>
        <v>KAZIĆ LEO</v>
      </c>
      <c r="G98" s="491"/>
      <c r="H98" s="491"/>
      <c r="I98" s="491"/>
      <c r="J98" s="491"/>
      <c r="K98" s="491"/>
      <c r="L98" s="240" t="s">
        <v>83</v>
      </c>
      <c r="M98" s="491" t="str">
        <f>C94</f>
        <v>KOLENC JANEZ</v>
      </c>
      <c r="N98" s="491"/>
      <c r="O98" s="491"/>
      <c r="P98" s="491"/>
      <c r="Q98" s="491"/>
      <c r="R98" s="492"/>
      <c r="S98" s="241">
        <v>11</v>
      </c>
      <c r="T98" s="242" t="s">
        <v>83</v>
      </c>
      <c r="U98" s="243">
        <v>3</v>
      </c>
      <c r="V98" s="241">
        <v>11</v>
      </c>
      <c r="W98" s="242" t="s">
        <v>83</v>
      </c>
      <c r="X98" s="243">
        <v>1</v>
      </c>
      <c r="Y98" s="241">
        <v>11</v>
      </c>
      <c r="Z98" s="242" t="s">
        <v>83</v>
      </c>
      <c r="AA98" s="243">
        <v>1</v>
      </c>
      <c r="AB98" s="241"/>
      <c r="AC98" s="242" t="s">
        <v>83</v>
      </c>
      <c r="AD98" s="243"/>
      <c r="AE98" s="241"/>
      <c r="AF98" s="242" t="s">
        <v>83</v>
      </c>
      <c r="AG98" s="243"/>
      <c r="AH98" s="244">
        <f t="shared" ref="AH98:AH103" si="61">IF(AND(AV98=0,AW98=0),"",AV98)</f>
        <v>3</v>
      </c>
      <c r="AI98" s="245" t="s">
        <v>73</v>
      </c>
      <c r="AJ98" s="246">
        <f t="shared" ref="AJ98:AJ103" si="62">IF(AND(AV98=0,AW98=0),"",AW98)</f>
        <v>0</v>
      </c>
      <c r="AL98" s="91">
        <f t="shared" ref="AL98:AL103" si="63">IF(S98&gt;U98,1,0)</f>
        <v>1</v>
      </c>
      <c r="AM98" s="91">
        <f t="shared" ref="AM98:AM103" si="64">IF(U98&gt;S98,1,0)</f>
        <v>0</v>
      </c>
      <c r="AN98" s="91">
        <f t="shared" ref="AN98:AN103" si="65">IF(V98&gt;X98,1,0)</f>
        <v>1</v>
      </c>
      <c r="AO98" s="91">
        <f t="shared" ref="AO98:AO103" si="66">IF(X98&gt;V98,1,0)</f>
        <v>0</v>
      </c>
      <c r="AP98" s="91">
        <f t="shared" ref="AP98:AP103" si="67">IF(Y98&gt;AA98,1,0)</f>
        <v>1</v>
      </c>
      <c r="AQ98" s="91">
        <f t="shared" ref="AQ98:AQ103" si="68">IF(AA98&gt;Y98,1,0)</f>
        <v>0</v>
      </c>
      <c r="AR98" s="91">
        <f t="shared" ref="AR98:AR103" si="69">IF(AB98&gt;AD98,1,0)</f>
        <v>0</v>
      </c>
      <c r="AS98" s="91">
        <f t="shared" ref="AS98:AS103" si="70">IF(AD98&gt;AB98,1,0)</f>
        <v>0</v>
      </c>
      <c r="AT98" s="91">
        <f t="shared" ref="AT98:AT103" si="71">IF(AE98&gt;AG98,1,0)</f>
        <v>0</v>
      </c>
      <c r="AU98" s="91">
        <f t="shared" ref="AU98:AU103" si="72">IF(AG98&gt;AE98,1,0)</f>
        <v>0</v>
      </c>
      <c r="AV98" s="91">
        <f t="shared" ref="AV98:AW103" si="73">AL98+AN98+AP98+AR98+AT98</f>
        <v>3</v>
      </c>
      <c r="AW98" s="91">
        <f t="shared" si="73"/>
        <v>0</v>
      </c>
      <c r="AX98" s="47"/>
    </row>
    <row r="99" spans="1:50" ht="19" customHeight="1" x14ac:dyDescent="0.25">
      <c r="B99" s="92"/>
      <c r="C99" s="93"/>
      <c r="E99" s="239" t="s">
        <v>84</v>
      </c>
      <c r="F99" s="491" t="str">
        <f>C90</f>
        <v>UHAN TIM</v>
      </c>
      <c r="G99" s="491"/>
      <c r="H99" s="491"/>
      <c r="I99" s="491"/>
      <c r="J99" s="491"/>
      <c r="K99" s="491"/>
      <c r="L99" s="240" t="s">
        <v>83</v>
      </c>
      <c r="M99" s="491" t="str">
        <f>C92</f>
        <v>VONČINA ALEKS</v>
      </c>
      <c r="N99" s="491"/>
      <c r="O99" s="491"/>
      <c r="P99" s="491"/>
      <c r="Q99" s="491"/>
      <c r="R99" s="492"/>
      <c r="S99" s="241">
        <v>1</v>
      </c>
      <c r="T99" s="242" t="s">
        <v>83</v>
      </c>
      <c r="U99" s="243">
        <v>11</v>
      </c>
      <c r="V99" s="241">
        <v>1</v>
      </c>
      <c r="W99" s="242" t="s">
        <v>83</v>
      </c>
      <c r="X99" s="243">
        <v>11</v>
      </c>
      <c r="Y99" s="241">
        <v>0</v>
      </c>
      <c r="Z99" s="242" t="s">
        <v>83</v>
      </c>
      <c r="AA99" s="243">
        <v>11</v>
      </c>
      <c r="AB99" s="241"/>
      <c r="AC99" s="242" t="s">
        <v>83</v>
      </c>
      <c r="AD99" s="243"/>
      <c r="AE99" s="241"/>
      <c r="AF99" s="242" t="s">
        <v>83</v>
      </c>
      <c r="AG99" s="243"/>
      <c r="AH99" s="244">
        <f t="shared" si="61"/>
        <v>0</v>
      </c>
      <c r="AI99" s="245" t="s">
        <v>73</v>
      </c>
      <c r="AJ99" s="246">
        <f t="shared" si="62"/>
        <v>3</v>
      </c>
      <c r="AL99" s="91">
        <f t="shared" si="63"/>
        <v>0</v>
      </c>
      <c r="AM99" s="91">
        <f t="shared" si="64"/>
        <v>1</v>
      </c>
      <c r="AN99" s="91">
        <f t="shared" si="65"/>
        <v>0</v>
      </c>
      <c r="AO99" s="91">
        <f t="shared" si="66"/>
        <v>1</v>
      </c>
      <c r="AP99" s="91">
        <f t="shared" si="67"/>
        <v>0</v>
      </c>
      <c r="AQ99" s="91">
        <f t="shared" si="68"/>
        <v>1</v>
      </c>
      <c r="AR99" s="91">
        <f t="shared" si="69"/>
        <v>0</v>
      </c>
      <c r="AS99" s="91">
        <f t="shared" si="70"/>
        <v>0</v>
      </c>
      <c r="AT99" s="91">
        <f t="shared" si="71"/>
        <v>0</v>
      </c>
      <c r="AU99" s="91">
        <f t="shared" si="72"/>
        <v>0</v>
      </c>
      <c r="AV99" s="91">
        <f t="shared" si="73"/>
        <v>0</v>
      </c>
      <c r="AW99" s="91">
        <f t="shared" si="73"/>
        <v>3</v>
      </c>
      <c r="AX99" s="47"/>
    </row>
    <row r="100" spans="1:50" ht="19" customHeight="1" x14ac:dyDescent="0.25">
      <c r="B100" s="435" t="s">
        <v>85</v>
      </c>
      <c r="C100" s="435"/>
      <c r="D100" s="82"/>
      <c r="E100" s="239" t="s">
        <v>86</v>
      </c>
      <c r="F100" s="491" t="str">
        <f>C94</f>
        <v>KOLENC JANEZ</v>
      </c>
      <c r="G100" s="491"/>
      <c r="H100" s="491"/>
      <c r="I100" s="491"/>
      <c r="J100" s="491"/>
      <c r="K100" s="491"/>
      <c r="L100" s="240" t="s">
        <v>83</v>
      </c>
      <c r="M100" s="491" t="str">
        <f>C92</f>
        <v>VONČINA ALEKS</v>
      </c>
      <c r="N100" s="491"/>
      <c r="O100" s="491"/>
      <c r="P100" s="491"/>
      <c r="Q100" s="491"/>
      <c r="R100" s="492"/>
      <c r="S100" s="241">
        <v>3</v>
      </c>
      <c r="T100" s="242" t="s">
        <v>83</v>
      </c>
      <c r="U100" s="243">
        <v>11</v>
      </c>
      <c r="V100" s="241">
        <v>3</v>
      </c>
      <c r="W100" s="242" t="s">
        <v>83</v>
      </c>
      <c r="X100" s="243">
        <v>11</v>
      </c>
      <c r="Y100" s="241">
        <v>9</v>
      </c>
      <c r="Z100" s="242" t="s">
        <v>83</v>
      </c>
      <c r="AA100" s="243">
        <v>11</v>
      </c>
      <c r="AB100" s="241"/>
      <c r="AC100" s="242" t="s">
        <v>83</v>
      </c>
      <c r="AD100" s="243"/>
      <c r="AE100" s="241"/>
      <c r="AF100" s="242" t="s">
        <v>83</v>
      </c>
      <c r="AG100" s="243"/>
      <c r="AH100" s="244">
        <f t="shared" si="61"/>
        <v>0</v>
      </c>
      <c r="AI100" s="245" t="s">
        <v>73</v>
      </c>
      <c r="AJ100" s="246">
        <f t="shared" si="62"/>
        <v>3</v>
      </c>
      <c r="AL100" s="91">
        <f t="shared" si="63"/>
        <v>0</v>
      </c>
      <c r="AM100" s="91">
        <f t="shared" si="64"/>
        <v>1</v>
      </c>
      <c r="AN100" s="91">
        <f t="shared" si="65"/>
        <v>0</v>
      </c>
      <c r="AO100" s="91">
        <f t="shared" si="66"/>
        <v>1</v>
      </c>
      <c r="AP100" s="91">
        <f t="shared" si="67"/>
        <v>0</v>
      </c>
      <c r="AQ100" s="91">
        <f t="shared" si="68"/>
        <v>1</v>
      </c>
      <c r="AR100" s="91">
        <f t="shared" si="69"/>
        <v>0</v>
      </c>
      <c r="AS100" s="91">
        <f t="shared" si="70"/>
        <v>0</v>
      </c>
      <c r="AT100" s="91">
        <f t="shared" si="71"/>
        <v>0</v>
      </c>
      <c r="AU100" s="91">
        <f t="shared" si="72"/>
        <v>0</v>
      </c>
      <c r="AV100" s="91">
        <f t="shared" si="73"/>
        <v>0</v>
      </c>
      <c r="AW100" s="91">
        <f t="shared" si="73"/>
        <v>3</v>
      </c>
      <c r="AX100" s="47"/>
    </row>
    <row r="101" spans="1:50" ht="19" customHeight="1" x14ac:dyDescent="0.25">
      <c r="B101" s="94"/>
      <c r="C101" s="95"/>
      <c r="D101" s="82"/>
      <c r="E101" s="239" t="s">
        <v>87</v>
      </c>
      <c r="F101" s="491" t="str">
        <f>C88</f>
        <v>KAZIĆ LEO</v>
      </c>
      <c r="G101" s="491"/>
      <c r="H101" s="491"/>
      <c r="I101" s="491"/>
      <c r="J101" s="491"/>
      <c r="K101" s="491"/>
      <c r="L101" s="240" t="s">
        <v>83</v>
      </c>
      <c r="M101" s="491" t="str">
        <f>C90</f>
        <v>UHAN TIM</v>
      </c>
      <c r="N101" s="491"/>
      <c r="O101" s="491"/>
      <c r="P101" s="491"/>
      <c r="Q101" s="491"/>
      <c r="R101" s="492"/>
      <c r="S101" s="241">
        <v>11</v>
      </c>
      <c r="T101" s="242" t="s">
        <v>83</v>
      </c>
      <c r="U101" s="243">
        <v>1</v>
      </c>
      <c r="V101" s="241">
        <v>11</v>
      </c>
      <c r="W101" s="242" t="s">
        <v>83</v>
      </c>
      <c r="X101" s="243">
        <v>1</v>
      </c>
      <c r="Y101" s="241">
        <v>11</v>
      </c>
      <c r="Z101" s="242" t="s">
        <v>83</v>
      </c>
      <c r="AA101" s="243">
        <v>1</v>
      </c>
      <c r="AB101" s="241"/>
      <c r="AC101" s="242" t="s">
        <v>83</v>
      </c>
      <c r="AD101" s="243"/>
      <c r="AE101" s="241"/>
      <c r="AF101" s="242" t="s">
        <v>83</v>
      </c>
      <c r="AG101" s="243"/>
      <c r="AH101" s="244">
        <f t="shared" si="61"/>
        <v>3</v>
      </c>
      <c r="AI101" s="96" t="s">
        <v>73</v>
      </c>
      <c r="AJ101" s="246">
        <f t="shared" si="62"/>
        <v>0</v>
      </c>
      <c r="AL101" s="91">
        <f t="shared" si="63"/>
        <v>1</v>
      </c>
      <c r="AM101" s="91">
        <f t="shared" si="64"/>
        <v>0</v>
      </c>
      <c r="AN101" s="91">
        <f t="shared" si="65"/>
        <v>1</v>
      </c>
      <c r="AO101" s="91">
        <f t="shared" si="66"/>
        <v>0</v>
      </c>
      <c r="AP101" s="91">
        <f t="shared" si="67"/>
        <v>1</v>
      </c>
      <c r="AQ101" s="91">
        <f t="shared" si="68"/>
        <v>0</v>
      </c>
      <c r="AR101" s="91">
        <f t="shared" si="69"/>
        <v>0</v>
      </c>
      <c r="AS101" s="91">
        <f t="shared" si="70"/>
        <v>0</v>
      </c>
      <c r="AT101" s="91">
        <f t="shared" si="71"/>
        <v>0</v>
      </c>
      <c r="AU101" s="91">
        <f t="shared" si="72"/>
        <v>0</v>
      </c>
      <c r="AV101" s="91">
        <f t="shared" si="73"/>
        <v>3</v>
      </c>
      <c r="AW101" s="91">
        <f t="shared" si="73"/>
        <v>0</v>
      </c>
      <c r="AX101" s="47"/>
    </row>
    <row r="102" spans="1:50" ht="19" customHeight="1" x14ac:dyDescent="0.25">
      <c r="B102" s="435" t="s">
        <v>88</v>
      </c>
      <c r="C102" s="435"/>
      <c r="D102" s="82"/>
      <c r="E102" s="239" t="s">
        <v>89</v>
      </c>
      <c r="F102" s="491" t="str">
        <f>C90</f>
        <v>UHAN TIM</v>
      </c>
      <c r="G102" s="491"/>
      <c r="H102" s="491"/>
      <c r="I102" s="491"/>
      <c r="J102" s="491"/>
      <c r="K102" s="491"/>
      <c r="L102" s="240" t="s">
        <v>83</v>
      </c>
      <c r="M102" s="491" t="str">
        <f>C94</f>
        <v>KOLENC JANEZ</v>
      </c>
      <c r="N102" s="491"/>
      <c r="O102" s="491"/>
      <c r="P102" s="491"/>
      <c r="Q102" s="491"/>
      <c r="R102" s="492"/>
      <c r="S102" s="241">
        <v>12</v>
      </c>
      <c r="T102" s="242" t="s">
        <v>83</v>
      </c>
      <c r="U102" s="243">
        <v>10</v>
      </c>
      <c r="V102" s="241">
        <v>10</v>
      </c>
      <c r="W102" s="242" t="s">
        <v>83</v>
      </c>
      <c r="X102" s="243">
        <v>12</v>
      </c>
      <c r="Y102" s="241">
        <v>1</v>
      </c>
      <c r="Z102" s="242" t="s">
        <v>83</v>
      </c>
      <c r="AA102" s="243">
        <v>11</v>
      </c>
      <c r="AB102" s="241">
        <v>11</v>
      </c>
      <c r="AC102" s="242" t="s">
        <v>83</v>
      </c>
      <c r="AD102" s="243">
        <v>9</v>
      </c>
      <c r="AE102" s="241">
        <v>5</v>
      </c>
      <c r="AF102" s="242" t="s">
        <v>83</v>
      </c>
      <c r="AG102" s="243">
        <v>11</v>
      </c>
      <c r="AH102" s="244">
        <f t="shared" si="61"/>
        <v>2</v>
      </c>
      <c r="AI102" s="245" t="s">
        <v>73</v>
      </c>
      <c r="AJ102" s="246">
        <f t="shared" si="62"/>
        <v>3</v>
      </c>
      <c r="AL102" s="91">
        <f t="shared" si="63"/>
        <v>1</v>
      </c>
      <c r="AM102" s="91">
        <f t="shared" si="64"/>
        <v>0</v>
      </c>
      <c r="AN102" s="91">
        <f t="shared" si="65"/>
        <v>0</v>
      </c>
      <c r="AO102" s="91">
        <f t="shared" si="66"/>
        <v>1</v>
      </c>
      <c r="AP102" s="91">
        <f t="shared" si="67"/>
        <v>0</v>
      </c>
      <c r="AQ102" s="91">
        <f t="shared" si="68"/>
        <v>1</v>
      </c>
      <c r="AR102" s="91">
        <f t="shared" si="69"/>
        <v>1</v>
      </c>
      <c r="AS102" s="91">
        <f t="shared" si="70"/>
        <v>0</v>
      </c>
      <c r="AT102" s="91">
        <f t="shared" si="71"/>
        <v>0</v>
      </c>
      <c r="AU102" s="91">
        <f t="shared" si="72"/>
        <v>1</v>
      </c>
      <c r="AV102" s="91">
        <f t="shared" si="73"/>
        <v>2</v>
      </c>
      <c r="AW102" s="91">
        <f t="shared" si="73"/>
        <v>3</v>
      </c>
      <c r="AX102" s="47"/>
    </row>
    <row r="103" spans="1:50" ht="19" customHeight="1" x14ac:dyDescent="0.25">
      <c r="B103" s="94"/>
      <c r="C103" s="95"/>
      <c r="D103" s="82"/>
      <c r="E103" s="97" t="s">
        <v>90</v>
      </c>
      <c r="F103" s="436" t="str">
        <f>C92</f>
        <v>VONČINA ALEKS</v>
      </c>
      <c r="G103" s="436"/>
      <c r="H103" s="436"/>
      <c r="I103" s="436"/>
      <c r="J103" s="436"/>
      <c r="K103" s="436"/>
      <c r="L103" s="98" t="s">
        <v>83</v>
      </c>
      <c r="M103" s="436" t="str">
        <f>C88</f>
        <v>KAZIĆ LEO</v>
      </c>
      <c r="N103" s="436"/>
      <c r="O103" s="436"/>
      <c r="P103" s="436"/>
      <c r="Q103" s="436"/>
      <c r="R103" s="437"/>
      <c r="S103" s="99">
        <v>3</v>
      </c>
      <c r="T103" s="100" t="s">
        <v>83</v>
      </c>
      <c r="U103" s="101">
        <v>11</v>
      </c>
      <c r="V103" s="99">
        <v>2</v>
      </c>
      <c r="W103" s="100" t="s">
        <v>83</v>
      </c>
      <c r="X103" s="101">
        <v>11</v>
      </c>
      <c r="Y103" s="99">
        <v>4</v>
      </c>
      <c r="Z103" s="100" t="s">
        <v>83</v>
      </c>
      <c r="AA103" s="101">
        <v>11</v>
      </c>
      <c r="AB103" s="99"/>
      <c r="AC103" s="100" t="s">
        <v>83</v>
      </c>
      <c r="AD103" s="101"/>
      <c r="AE103" s="99"/>
      <c r="AF103" s="100" t="s">
        <v>83</v>
      </c>
      <c r="AG103" s="101"/>
      <c r="AH103" s="102">
        <f t="shared" si="61"/>
        <v>0</v>
      </c>
      <c r="AI103" s="103" t="s">
        <v>73</v>
      </c>
      <c r="AJ103" s="51">
        <f t="shared" si="62"/>
        <v>3</v>
      </c>
      <c r="AL103" s="91">
        <f t="shared" si="63"/>
        <v>0</v>
      </c>
      <c r="AM103" s="91">
        <f t="shared" si="64"/>
        <v>1</v>
      </c>
      <c r="AN103" s="91">
        <f t="shared" si="65"/>
        <v>0</v>
      </c>
      <c r="AO103" s="91">
        <f t="shared" si="66"/>
        <v>1</v>
      </c>
      <c r="AP103" s="91">
        <f t="shared" si="67"/>
        <v>0</v>
      </c>
      <c r="AQ103" s="91">
        <f t="shared" si="68"/>
        <v>1</v>
      </c>
      <c r="AR103" s="91">
        <f t="shared" si="69"/>
        <v>0</v>
      </c>
      <c r="AS103" s="91">
        <f t="shared" si="70"/>
        <v>0</v>
      </c>
      <c r="AT103" s="91">
        <f t="shared" si="71"/>
        <v>0</v>
      </c>
      <c r="AU103" s="91">
        <f t="shared" si="72"/>
        <v>0</v>
      </c>
      <c r="AV103" s="91">
        <f t="shared" si="73"/>
        <v>0</v>
      </c>
      <c r="AW103" s="91">
        <f t="shared" si="73"/>
        <v>3</v>
      </c>
      <c r="AX103" s="47"/>
    </row>
    <row r="104" spans="1:50" ht="9" customHeight="1" thickBot="1" x14ac:dyDescent="0.35">
      <c r="B104" s="104"/>
      <c r="C104" s="105"/>
      <c r="D104" s="82"/>
      <c r="E104" s="82"/>
      <c r="F104" s="106"/>
      <c r="G104" s="46"/>
      <c r="H104" s="46"/>
      <c r="I104" s="46"/>
      <c r="K104" s="46"/>
      <c r="L104" s="46"/>
      <c r="O104" s="107"/>
      <c r="P104" s="107"/>
      <c r="Q104" s="107"/>
      <c r="S104" s="108"/>
      <c r="T104" s="8"/>
      <c r="U104" s="109"/>
      <c r="V104" s="108"/>
      <c r="W104" s="8"/>
      <c r="X104" s="109"/>
      <c r="Y104" s="108"/>
      <c r="Z104" s="8"/>
      <c r="AA104" s="109"/>
      <c r="AB104" s="108"/>
      <c r="AC104" s="8"/>
      <c r="AD104" s="109"/>
      <c r="AE104" s="108"/>
      <c r="AF104" s="8"/>
      <c r="AG104" s="109"/>
      <c r="AH104" s="110"/>
      <c r="AI104" s="8"/>
      <c r="AJ104" s="111"/>
      <c r="AK104" s="46"/>
    </row>
    <row r="105" spans="1:50" ht="12.75" customHeight="1" x14ac:dyDescent="0.25">
      <c r="B105" s="329">
        <f>B86+1</f>
        <v>6</v>
      </c>
      <c r="C105" s="331" t="s">
        <v>75</v>
      </c>
      <c r="D105" s="332"/>
      <c r="E105" s="332"/>
      <c r="F105" s="332"/>
      <c r="G105" s="332"/>
      <c r="H105" s="332"/>
      <c r="I105" s="332"/>
      <c r="J105" s="332"/>
      <c r="K105" s="332"/>
      <c r="L105" s="332"/>
      <c r="M105" s="332"/>
      <c r="N105" s="332"/>
      <c r="O105" s="333"/>
      <c r="P105" s="337">
        <v>1</v>
      </c>
      <c r="Q105" s="338"/>
      <c r="R105" s="339"/>
      <c r="S105" s="343">
        <v>2</v>
      </c>
      <c r="T105" s="338"/>
      <c r="U105" s="339"/>
      <c r="V105" s="343">
        <v>3</v>
      </c>
      <c r="W105" s="338"/>
      <c r="X105" s="339"/>
      <c r="Y105" s="343">
        <v>4</v>
      </c>
      <c r="Z105" s="338"/>
      <c r="AA105" s="345"/>
      <c r="AB105" s="347" t="s">
        <v>76</v>
      </c>
      <c r="AC105" s="348"/>
      <c r="AD105" s="349"/>
      <c r="AE105" s="353" t="s">
        <v>77</v>
      </c>
      <c r="AF105" s="348"/>
      <c r="AG105" s="349"/>
      <c r="AH105" s="353" t="s">
        <v>78</v>
      </c>
      <c r="AI105" s="348"/>
      <c r="AJ105" s="355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</row>
    <row r="106" spans="1:50" ht="13.5" customHeight="1" thickBot="1" x14ac:dyDescent="0.3">
      <c r="B106" s="529"/>
      <c r="C106" s="530"/>
      <c r="D106" s="531"/>
      <c r="E106" s="531"/>
      <c r="F106" s="531"/>
      <c r="G106" s="531"/>
      <c r="H106" s="531"/>
      <c r="I106" s="531"/>
      <c r="J106" s="531"/>
      <c r="K106" s="531"/>
      <c r="L106" s="531"/>
      <c r="M106" s="531"/>
      <c r="N106" s="531"/>
      <c r="O106" s="532"/>
      <c r="P106" s="340"/>
      <c r="Q106" s="341"/>
      <c r="R106" s="342"/>
      <c r="S106" s="344"/>
      <c r="T106" s="341"/>
      <c r="U106" s="342"/>
      <c r="V106" s="344"/>
      <c r="W106" s="341"/>
      <c r="X106" s="342"/>
      <c r="Y106" s="344"/>
      <c r="Z106" s="341"/>
      <c r="AA106" s="346"/>
      <c r="AB106" s="524"/>
      <c r="AC106" s="525"/>
      <c r="AD106" s="526"/>
      <c r="AE106" s="527"/>
      <c r="AF106" s="525"/>
      <c r="AG106" s="526"/>
      <c r="AH106" s="527"/>
      <c r="AI106" s="525"/>
      <c r="AJ106" s="528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</row>
    <row r="107" spans="1:50" ht="12" customHeight="1" x14ac:dyDescent="0.25">
      <c r="A107" s="533">
        <v>22</v>
      </c>
      <c r="B107" s="537">
        <v>1</v>
      </c>
      <c r="C107" s="360" t="str">
        <f>IF((A107=""),"",VLOOKUP(A107,[7]Prijave!$C$6:$E$81,2))</f>
        <v>HORVAT PETER</v>
      </c>
      <c r="D107" s="361"/>
      <c r="E107" s="361"/>
      <c r="F107" s="361"/>
      <c r="G107" s="361"/>
      <c r="H107" s="361"/>
      <c r="I107" s="361"/>
      <c r="J107" s="361"/>
      <c r="K107" s="361"/>
      <c r="L107" s="362"/>
      <c r="M107" s="500" t="str">
        <f>IF((A107=""),"","("&amp;UPPER(VLOOKUP(A107,[7]Prijave!$C$6:$E$81,3))&amp;")")</f>
        <v>(B2)</v>
      </c>
      <c r="N107" s="501"/>
      <c r="O107" s="502"/>
      <c r="P107" s="48"/>
      <c r="Q107" s="48"/>
      <c r="R107" s="49"/>
      <c r="S107" s="50">
        <f>IF(AH120&lt;&gt;"",AH120,"")</f>
        <v>0</v>
      </c>
      <c r="T107" s="51" t="s">
        <v>73</v>
      </c>
      <c r="U107" s="52">
        <f>IF(AJ120&lt;&gt;"",AJ120,"")</f>
        <v>3</v>
      </c>
      <c r="V107" s="50">
        <f>IF(AJ122&lt;&gt;"",AJ122,"")</f>
        <v>3</v>
      </c>
      <c r="W107" s="51" t="s">
        <v>73</v>
      </c>
      <c r="X107" s="52">
        <f>IF(AH122&lt;&gt;"",AH122,"")</f>
        <v>0</v>
      </c>
      <c r="Y107" s="50">
        <f>IF(AH117&lt;&gt;"",AH117,"")</f>
        <v>3</v>
      </c>
      <c r="Z107" s="53" t="s">
        <v>73</v>
      </c>
      <c r="AA107" s="54">
        <f>IF(AJ117&lt;&gt;"",AJ117,"")</f>
        <v>0</v>
      </c>
      <c r="AB107" s="370">
        <f>IF(AND(S107="",V107="",Y107=""),"",SUM(S107,V107,Y107))</f>
        <v>6</v>
      </c>
      <c r="AC107" s="372" t="s">
        <v>73</v>
      </c>
      <c r="AD107" s="374">
        <f>IF(AND(U107="",X107="",AA107=""),"",SUM(U107,X107,AA107))</f>
        <v>3</v>
      </c>
      <c r="AE107" s="376">
        <f>IF(SUM(T108,W108,Z108)&gt;0,SUM(T108,W108,Z108),"")</f>
        <v>5</v>
      </c>
      <c r="AF107" s="377"/>
      <c r="AG107" s="378"/>
      <c r="AH107" s="331" t="str">
        <f>IF(AE107&lt;&gt;"",(RANK(AE107,AE107:AG114)&amp;"."),"")</f>
        <v>2.</v>
      </c>
      <c r="AI107" s="332"/>
      <c r="AJ107" s="333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</row>
    <row r="108" spans="1:50" ht="12" customHeight="1" x14ac:dyDescent="0.25">
      <c r="A108" s="534"/>
      <c r="B108" s="536"/>
      <c r="C108" s="363"/>
      <c r="D108" s="364"/>
      <c r="E108" s="364"/>
      <c r="F108" s="364"/>
      <c r="G108" s="364"/>
      <c r="H108" s="364"/>
      <c r="I108" s="364"/>
      <c r="J108" s="364"/>
      <c r="K108" s="364"/>
      <c r="L108" s="365"/>
      <c r="M108" s="503"/>
      <c r="N108" s="504"/>
      <c r="O108" s="505"/>
      <c r="P108" s="55"/>
      <c r="Q108" s="55"/>
      <c r="R108" s="56"/>
      <c r="S108" s="57"/>
      <c r="T108" s="58">
        <f>IF((S107=3),2,IF(U107=3,1,""))</f>
        <v>1</v>
      </c>
      <c r="U108" s="59"/>
      <c r="V108" s="57"/>
      <c r="W108" s="58">
        <f>IF((V107=3),2,IF(X107=3,1,""))</f>
        <v>2</v>
      </c>
      <c r="X108" s="59"/>
      <c r="Y108" s="57"/>
      <c r="Z108" s="58">
        <f>IF((Y107=3),2,IF(AA107=3,1,""))</f>
        <v>2</v>
      </c>
      <c r="AA108" s="60"/>
      <c r="AB108" s="371"/>
      <c r="AC108" s="373"/>
      <c r="AD108" s="375"/>
      <c r="AE108" s="379"/>
      <c r="AF108" s="380"/>
      <c r="AG108" s="381"/>
      <c r="AH108" s="393"/>
      <c r="AI108" s="394"/>
      <c r="AJ108" s="395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</row>
    <row r="109" spans="1:50" ht="12" customHeight="1" x14ac:dyDescent="0.25">
      <c r="A109" s="533">
        <v>23</v>
      </c>
      <c r="B109" s="535">
        <v>2</v>
      </c>
      <c r="C109" s="486" t="str">
        <f>IF((A109=""),"",VLOOKUP(A109,[7]Prijave!$C$6:$E$81,2))</f>
        <v>ECSY SAMUEL</v>
      </c>
      <c r="D109" s="487"/>
      <c r="E109" s="487"/>
      <c r="F109" s="487"/>
      <c r="G109" s="487"/>
      <c r="H109" s="487"/>
      <c r="I109" s="487"/>
      <c r="J109" s="487"/>
      <c r="K109" s="487"/>
      <c r="L109" s="488"/>
      <c r="M109" s="506" t="str">
        <f>IF((A109=""),"","("&amp;UPPER(VLOOKUP(A109,[7]Prijave!$C$6:$E$81,3))&amp;")")</f>
        <v>(VES)</v>
      </c>
      <c r="N109" s="507"/>
      <c r="O109" s="508"/>
      <c r="P109" s="231">
        <f>IF(AJ120&lt;&gt;"",AJ120,"")</f>
        <v>3</v>
      </c>
      <c r="Q109" s="231" t="s">
        <v>73</v>
      </c>
      <c r="R109" s="232">
        <f>IF(AH120&lt;&gt;"",AH120,"")</f>
        <v>0</v>
      </c>
      <c r="S109" s="233"/>
      <c r="T109" s="234"/>
      <c r="U109" s="235"/>
      <c r="V109" s="236">
        <f>IF(AH118&lt;&gt;"",AH118,"")</f>
        <v>3</v>
      </c>
      <c r="W109" s="231" t="s">
        <v>73</v>
      </c>
      <c r="X109" s="232">
        <f>IF(AJ118&lt;&gt;"",AJ118,"")</f>
        <v>1</v>
      </c>
      <c r="Y109" s="236">
        <f>IF(AH121&lt;&gt;"",AH121,"")</f>
        <v>3</v>
      </c>
      <c r="Z109" s="231" t="s">
        <v>73</v>
      </c>
      <c r="AA109" s="237">
        <f>IF(AJ121&lt;&gt;"",AJ121,"")</f>
        <v>0</v>
      </c>
      <c r="AB109" s="489">
        <f>IF(AND(P109="",V109="",Y109=""),"",SUM(P109,V109,Y109))</f>
        <v>9</v>
      </c>
      <c r="AC109" s="490" t="s">
        <v>73</v>
      </c>
      <c r="AD109" s="478">
        <f>IF(AND(R109="",X109="",AA109=""),"",SUM(R109,X109,AA109))</f>
        <v>1</v>
      </c>
      <c r="AE109" s="479">
        <f>IF(SUM(Q110,W110,Z110)&gt;0,SUM(Q110,W110,Z110),"")</f>
        <v>6</v>
      </c>
      <c r="AF109" s="480"/>
      <c r="AG109" s="481"/>
      <c r="AH109" s="482" t="str">
        <f>IF(AE109&lt;&gt;"",(RANK(AE109,AE107:AG114)&amp;"."),"")</f>
        <v>1.</v>
      </c>
      <c r="AI109" s="483"/>
      <c r="AJ109" s="484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</row>
    <row r="110" spans="1:50" ht="12" customHeight="1" x14ac:dyDescent="0.25">
      <c r="A110" s="534"/>
      <c r="B110" s="536"/>
      <c r="C110" s="363"/>
      <c r="D110" s="364"/>
      <c r="E110" s="364"/>
      <c r="F110" s="364"/>
      <c r="G110" s="364"/>
      <c r="H110" s="364"/>
      <c r="I110" s="364"/>
      <c r="J110" s="364"/>
      <c r="K110" s="364"/>
      <c r="L110" s="365"/>
      <c r="M110" s="503"/>
      <c r="N110" s="504"/>
      <c r="O110" s="505"/>
      <c r="P110" s="68"/>
      <c r="Q110" s="58">
        <f>IF((P109=3),2,IF(R109=3,1,""))</f>
        <v>2</v>
      </c>
      <c r="R110" s="59"/>
      <c r="S110" s="69"/>
      <c r="T110" s="55"/>
      <c r="U110" s="56"/>
      <c r="V110" s="57"/>
      <c r="W110" s="58">
        <f>IF((V109=3),2,IF(X109=3,1,""))</f>
        <v>2</v>
      </c>
      <c r="X110" s="59"/>
      <c r="Y110" s="57"/>
      <c r="Z110" s="58">
        <f>IF((Y109=3),2,IF(AA109=3,1,""))</f>
        <v>2</v>
      </c>
      <c r="AA110" s="60"/>
      <c r="AB110" s="371"/>
      <c r="AC110" s="373"/>
      <c r="AD110" s="375"/>
      <c r="AE110" s="379"/>
      <c r="AF110" s="380"/>
      <c r="AG110" s="381"/>
      <c r="AH110" s="393"/>
      <c r="AI110" s="394"/>
      <c r="AJ110" s="395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</row>
    <row r="111" spans="1:50" ht="12" customHeight="1" x14ac:dyDescent="0.25">
      <c r="A111" s="533">
        <v>24</v>
      </c>
      <c r="B111" s="535">
        <v>3</v>
      </c>
      <c r="C111" s="486" t="str">
        <f>IF((A111=""),"",VLOOKUP(A111,[7]Prijave!$C$6:$E$81,2))</f>
        <v>KOŠIR NIKO</v>
      </c>
      <c r="D111" s="487"/>
      <c r="E111" s="487"/>
      <c r="F111" s="487"/>
      <c r="G111" s="487"/>
      <c r="H111" s="487"/>
      <c r="I111" s="487"/>
      <c r="J111" s="487"/>
      <c r="K111" s="487"/>
      <c r="L111" s="488"/>
      <c r="M111" s="506" t="str">
        <f>IF((A111=""),"","("&amp;UPPER(VLOOKUP(A111,[7]Prijave!$C$6:$E$81,3))&amp;")")</f>
        <v>(ŠENTJOŠT)</v>
      </c>
      <c r="N111" s="507"/>
      <c r="O111" s="508"/>
      <c r="P111" s="231">
        <f>IF(AH122&lt;&gt;"",AH122,"")</f>
        <v>0</v>
      </c>
      <c r="Q111" s="231" t="s">
        <v>73</v>
      </c>
      <c r="R111" s="232">
        <f>IF(AJ122&lt;&gt;"",AJ122,"")</f>
        <v>3</v>
      </c>
      <c r="S111" s="236">
        <f>IF(AJ118&lt;&gt;"",AJ118,"")</f>
        <v>1</v>
      </c>
      <c r="T111" s="231" t="s">
        <v>73</v>
      </c>
      <c r="U111" s="232">
        <f>IF(AH118&lt;&gt;"",AH118,"")</f>
        <v>3</v>
      </c>
      <c r="V111" s="233"/>
      <c r="W111" s="234"/>
      <c r="X111" s="235"/>
      <c r="Y111" s="236">
        <f>IF(AJ119&lt;&gt;"",AJ119,"")</f>
        <v>3</v>
      </c>
      <c r="Z111" s="231" t="s">
        <v>73</v>
      </c>
      <c r="AA111" s="237">
        <f>IF(AH119&lt;&gt;"",AH119,"")</f>
        <v>0</v>
      </c>
      <c r="AB111" s="489">
        <f>IF(AND(P111="",S111="",Y111=""),"",SUM(P111,S111,Y111))</f>
        <v>4</v>
      </c>
      <c r="AC111" s="490" t="s">
        <v>73</v>
      </c>
      <c r="AD111" s="478">
        <f>IF(AND(R111="",U111="",AA111=""),"",SUM(R111,U111,AA111))</f>
        <v>6</v>
      </c>
      <c r="AE111" s="479">
        <f>IF(SUM(Q112,T112,Z112)&gt;0,SUM(Q112,T112,Z112),"")</f>
        <v>4</v>
      </c>
      <c r="AF111" s="480"/>
      <c r="AG111" s="481"/>
      <c r="AH111" s="482" t="str">
        <f>IF(AE111&lt;&gt;"",(RANK(AE111,AE107:AG114)&amp;"."),"")</f>
        <v>3.</v>
      </c>
      <c r="AI111" s="483"/>
      <c r="AJ111" s="484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</row>
    <row r="112" spans="1:50" ht="12" customHeight="1" x14ac:dyDescent="0.25">
      <c r="A112" s="534"/>
      <c r="B112" s="536"/>
      <c r="C112" s="363"/>
      <c r="D112" s="364"/>
      <c r="E112" s="364"/>
      <c r="F112" s="364"/>
      <c r="G112" s="364"/>
      <c r="H112" s="364"/>
      <c r="I112" s="364"/>
      <c r="J112" s="364"/>
      <c r="K112" s="364"/>
      <c r="L112" s="365"/>
      <c r="M112" s="503"/>
      <c r="N112" s="504"/>
      <c r="O112" s="505"/>
      <c r="P112" s="68"/>
      <c r="Q112" s="58">
        <f>IF((P111=3),2,IF(R111=3,1,""))</f>
        <v>1</v>
      </c>
      <c r="R112" s="59"/>
      <c r="S112" s="57"/>
      <c r="T112" s="58">
        <f>IF((S111=3),2,IF(U111=3,1,""))</f>
        <v>1</v>
      </c>
      <c r="U112" s="59"/>
      <c r="V112" s="69"/>
      <c r="W112" s="55"/>
      <c r="X112" s="56"/>
      <c r="Y112" s="57"/>
      <c r="Z112" s="58">
        <f>IF((Y111=3),2,IF(AA111=3,1,""))</f>
        <v>2</v>
      </c>
      <c r="AA112" s="60"/>
      <c r="AB112" s="371"/>
      <c r="AC112" s="373"/>
      <c r="AD112" s="375"/>
      <c r="AE112" s="379"/>
      <c r="AF112" s="380"/>
      <c r="AG112" s="381"/>
      <c r="AH112" s="393"/>
      <c r="AI112" s="394"/>
      <c r="AJ112" s="395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</row>
    <row r="113" spans="1:50" ht="12" customHeight="1" x14ac:dyDescent="0.25">
      <c r="A113" s="533">
        <v>25</v>
      </c>
      <c r="B113" s="535">
        <v>4</v>
      </c>
      <c r="C113" s="486" t="str">
        <f>IF((A113=""),"",VLOOKUP(A113,[7]Prijave!$C$6:$E$81,2))</f>
        <v>KASTELIC LUKA</v>
      </c>
      <c r="D113" s="487"/>
      <c r="E113" s="487"/>
      <c r="F113" s="487"/>
      <c r="G113" s="487"/>
      <c r="H113" s="487"/>
      <c r="I113" s="487"/>
      <c r="J113" s="487"/>
      <c r="K113" s="487"/>
      <c r="L113" s="488"/>
      <c r="M113" s="506" t="str">
        <f>IF((A113=""),"","("&amp;UPPER(VLOOKUP(A113,[7]Prijave!$C$6:$E$81,3))&amp;")")</f>
        <v>(TREBNJE)</v>
      </c>
      <c r="N113" s="507"/>
      <c r="O113" s="508"/>
      <c r="P113" s="231">
        <f>IF(AJ117&lt;&gt;"",AJ117,"")</f>
        <v>0</v>
      </c>
      <c r="Q113" s="231" t="s">
        <v>73</v>
      </c>
      <c r="R113" s="232">
        <f>IF(AH117&lt;&gt;"",AH117,"")</f>
        <v>3</v>
      </c>
      <c r="S113" s="236">
        <f>IF(AJ121&lt;&gt;"",AJ121,"")</f>
        <v>0</v>
      </c>
      <c r="T113" s="231" t="s">
        <v>73</v>
      </c>
      <c r="U113" s="232">
        <f>IF(AH121&lt;&gt;"",AH121,"")</f>
        <v>3</v>
      </c>
      <c r="V113" s="236">
        <f>IF(AH119&lt;&gt;"",AH119,"")</f>
        <v>0</v>
      </c>
      <c r="W113" s="231" t="s">
        <v>73</v>
      </c>
      <c r="X113" s="232">
        <f>IF(AJ119&lt;&gt;"",AJ119,"")</f>
        <v>3</v>
      </c>
      <c r="Y113" s="233"/>
      <c r="Z113" s="234"/>
      <c r="AA113" s="238"/>
      <c r="AB113" s="489">
        <f>IF(AND(P113="",S113="",V113=""),"",SUM(P113,S113,V113))</f>
        <v>0</v>
      </c>
      <c r="AC113" s="490" t="s">
        <v>73</v>
      </c>
      <c r="AD113" s="478">
        <f>IF(AND(R113="",U113="",X113=""),"",SUM(R113,U113,X113))</f>
        <v>9</v>
      </c>
      <c r="AE113" s="479">
        <f>IF(SUM(Q114,T114,W114)&gt;0,SUM(Q114,T114,W114),"")</f>
        <v>3</v>
      </c>
      <c r="AF113" s="480"/>
      <c r="AG113" s="481"/>
      <c r="AH113" s="482" t="str">
        <f>IF(AE113&lt;&gt;"",(RANK(AE113,AE107:AG114)&amp;"."),"")</f>
        <v>4.</v>
      </c>
      <c r="AI113" s="483"/>
      <c r="AJ113" s="484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</row>
    <row r="114" spans="1:50" ht="13.5" customHeight="1" thickBot="1" x14ac:dyDescent="0.3">
      <c r="A114" s="534"/>
      <c r="B114" s="554"/>
      <c r="C114" s="439"/>
      <c r="D114" s="440"/>
      <c r="E114" s="440"/>
      <c r="F114" s="440"/>
      <c r="G114" s="440"/>
      <c r="H114" s="440"/>
      <c r="I114" s="440"/>
      <c r="J114" s="440"/>
      <c r="K114" s="440"/>
      <c r="L114" s="441"/>
      <c r="M114" s="555"/>
      <c r="N114" s="556"/>
      <c r="O114" s="557"/>
      <c r="P114" s="71"/>
      <c r="Q114" s="72">
        <f>IF((P113=3),2,IF(R113=3,1,""))</f>
        <v>1</v>
      </c>
      <c r="R114" s="73"/>
      <c r="S114" s="74"/>
      <c r="T114" s="72">
        <f>IF((S113=3),2,IF(U113=3,1,""))</f>
        <v>1</v>
      </c>
      <c r="U114" s="73"/>
      <c r="V114" s="74"/>
      <c r="W114" s="72">
        <f>IF((V113=3),2,IF(X113=3,1,""))</f>
        <v>1</v>
      </c>
      <c r="X114" s="73"/>
      <c r="Y114" s="75"/>
      <c r="Z114" s="76"/>
      <c r="AA114" s="77"/>
      <c r="AB114" s="444"/>
      <c r="AC114" s="445"/>
      <c r="AD114" s="446"/>
      <c r="AE114" s="447"/>
      <c r="AF114" s="448"/>
      <c r="AG114" s="449"/>
      <c r="AH114" s="530"/>
      <c r="AI114" s="531"/>
      <c r="AJ114" s="532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</row>
    <row r="115" spans="1:50" ht="6" customHeight="1" x14ac:dyDescent="0.3">
      <c r="AH115" s="42" t="s">
        <v>79</v>
      </c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</row>
    <row r="116" spans="1:50" ht="12.75" customHeight="1" x14ac:dyDescent="0.3">
      <c r="B116" s="78"/>
      <c r="C116" s="79"/>
      <c r="D116" s="80"/>
      <c r="E116" s="80"/>
      <c r="F116" s="80"/>
      <c r="G116" s="80"/>
      <c r="H116" s="80"/>
      <c r="I116" s="80"/>
      <c r="J116" s="429"/>
      <c r="K116" s="429"/>
      <c r="L116" s="429"/>
      <c r="M116" s="429"/>
      <c r="N116" s="429"/>
      <c r="O116" s="429"/>
      <c r="P116" s="429"/>
      <c r="Q116" s="429"/>
      <c r="R116" s="429"/>
      <c r="S116" s="430">
        <v>1</v>
      </c>
      <c r="T116" s="430"/>
      <c r="U116" s="430"/>
      <c r="V116" s="430">
        <v>2</v>
      </c>
      <c r="W116" s="430"/>
      <c r="X116" s="430"/>
      <c r="Y116" s="430">
        <v>3</v>
      </c>
      <c r="Z116" s="430"/>
      <c r="AA116" s="430"/>
      <c r="AB116" s="430">
        <v>4</v>
      </c>
      <c r="AC116" s="430"/>
      <c r="AD116" s="430"/>
      <c r="AE116" s="430">
        <v>5</v>
      </c>
      <c r="AF116" s="430"/>
      <c r="AG116" s="431"/>
      <c r="AH116" s="432" t="s">
        <v>80</v>
      </c>
      <c r="AI116" s="429"/>
      <c r="AJ116" s="429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</row>
    <row r="117" spans="1:50" ht="19" customHeight="1" x14ac:dyDescent="0.25">
      <c r="B117" s="560" t="s">
        <v>81</v>
      </c>
      <c r="C117" s="560"/>
      <c r="D117" s="82"/>
      <c r="E117" s="239" t="s">
        <v>82</v>
      </c>
      <c r="F117" s="491" t="str">
        <f>C107</f>
        <v>HORVAT PETER</v>
      </c>
      <c r="G117" s="491"/>
      <c r="H117" s="491"/>
      <c r="I117" s="491"/>
      <c r="J117" s="491"/>
      <c r="K117" s="491"/>
      <c r="L117" s="240" t="s">
        <v>83</v>
      </c>
      <c r="M117" s="491" t="str">
        <f>C113</f>
        <v>KASTELIC LUKA</v>
      </c>
      <c r="N117" s="491"/>
      <c r="O117" s="491"/>
      <c r="P117" s="491"/>
      <c r="Q117" s="491"/>
      <c r="R117" s="492"/>
      <c r="S117" s="241">
        <v>11</v>
      </c>
      <c r="T117" s="242" t="s">
        <v>83</v>
      </c>
      <c r="U117" s="243">
        <v>7</v>
      </c>
      <c r="V117" s="241">
        <v>11</v>
      </c>
      <c r="W117" s="242" t="s">
        <v>83</v>
      </c>
      <c r="X117" s="243">
        <v>6</v>
      </c>
      <c r="Y117" s="241">
        <v>11</v>
      </c>
      <c r="Z117" s="242" t="s">
        <v>83</v>
      </c>
      <c r="AA117" s="243">
        <v>8</v>
      </c>
      <c r="AB117" s="241"/>
      <c r="AC117" s="242" t="s">
        <v>83</v>
      </c>
      <c r="AD117" s="243"/>
      <c r="AE117" s="241"/>
      <c r="AF117" s="242" t="s">
        <v>83</v>
      </c>
      <c r="AG117" s="243"/>
      <c r="AH117" s="244">
        <f t="shared" ref="AH117:AH122" si="74">IF(AND(AV117=0,AW117=0),"",AV117)</f>
        <v>3</v>
      </c>
      <c r="AI117" s="245" t="s">
        <v>73</v>
      </c>
      <c r="AJ117" s="246">
        <f t="shared" ref="AJ117:AJ122" si="75">IF(AND(AV117=0,AW117=0),"",AW117)</f>
        <v>0</v>
      </c>
      <c r="AL117" s="91">
        <f t="shared" ref="AL117:AL122" si="76">IF(S117&gt;U117,1,0)</f>
        <v>1</v>
      </c>
      <c r="AM117" s="91">
        <f t="shared" ref="AM117:AM122" si="77">IF(U117&gt;S117,1,0)</f>
        <v>0</v>
      </c>
      <c r="AN117" s="91">
        <f t="shared" ref="AN117:AN122" si="78">IF(V117&gt;X117,1,0)</f>
        <v>1</v>
      </c>
      <c r="AO117" s="91">
        <f t="shared" ref="AO117:AO122" si="79">IF(X117&gt;V117,1,0)</f>
        <v>0</v>
      </c>
      <c r="AP117" s="91">
        <f t="shared" ref="AP117:AP122" si="80">IF(Y117&gt;AA117,1,0)</f>
        <v>1</v>
      </c>
      <c r="AQ117" s="91">
        <f t="shared" ref="AQ117:AQ122" si="81">IF(AA117&gt;Y117,1,0)</f>
        <v>0</v>
      </c>
      <c r="AR117" s="91">
        <f t="shared" ref="AR117:AR122" si="82">IF(AB117&gt;AD117,1,0)</f>
        <v>0</v>
      </c>
      <c r="AS117" s="91">
        <f t="shared" ref="AS117:AS122" si="83">IF(AD117&gt;AB117,1,0)</f>
        <v>0</v>
      </c>
      <c r="AT117" s="91">
        <f t="shared" ref="AT117:AT122" si="84">IF(AE117&gt;AG117,1,0)</f>
        <v>0</v>
      </c>
      <c r="AU117" s="91">
        <f t="shared" ref="AU117:AU122" si="85">IF(AG117&gt;AE117,1,0)</f>
        <v>0</v>
      </c>
      <c r="AV117" s="91">
        <f t="shared" ref="AV117:AW122" si="86">AL117+AN117+AP117+AR117+AT117</f>
        <v>3</v>
      </c>
      <c r="AW117" s="91">
        <f t="shared" si="86"/>
        <v>0</v>
      </c>
      <c r="AX117" s="47"/>
    </row>
    <row r="118" spans="1:50" ht="19" customHeight="1" x14ac:dyDescent="0.25">
      <c r="B118" s="92"/>
      <c r="C118" s="93"/>
      <c r="E118" s="239" t="s">
        <v>84</v>
      </c>
      <c r="F118" s="491" t="str">
        <f>C109</f>
        <v>ECSY SAMUEL</v>
      </c>
      <c r="G118" s="491"/>
      <c r="H118" s="491"/>
      <c r="I118" s="491"/>
      <c r="J118" s="491"/>
      <c r="K118" s="491"/>
      <c r="L118" s="240" t="s">
        <v>83</v>
      </c>
      <c r="M118" s="491" t="str">
        <f>C111</f>
        <v>KOŠIR NIKO</v>
      </c>
      <c r="N118" s="491"/>
      <c r="O118" s="491"/>
      <c r="P118" s="491"/>
      <c r="Q118" s="491"/>
      <c r="R118" s="492"/>
      <c r="S118" s="241">
        <v>7</v>
      </c>
      <c r="T118" s="242" t="s">
        <v>83</v>
      </c>
      <c r="U118" s="243">
        <v>11</v>
      </c>
      <c r="V118" s="241">
        <v>11</v>
      </c>
      <c r="W118" s="242" t="s">
        <v>83</v>
      </c>
      <c r="X118" s="243">
        <v>3</v>
      </c>
      <c r="Y118" s="241">
        <v>11</v>
      </c>
      <c r="Z118" s="242" t="s">
        <v>83</v>
      </c>
      <c r="AA118" s="243">
        <v>9</v>
      </c>
      <c r="AB118" s="241">
        <v>11</v>
      </c>
      <c r="AC118" s="242" t="s">
        <v>83</v>
      </c>
      <c r="AD118" s="243">
        <v>7</v>
      </c>
      <c r="AE118" s="241"/>
      <c r="AF118" s="242" t="s">
        <v>83</v>
      </c>
      <c r="AG118" s="243"/>
      <c r="AH118" s="244">
        <f t="shared" si="74"/>
        <v>3</v>
      </c>
      <c r="AI118" s="245" t="s">
        <v>73</v>
      </c>
      <c r="AJ118" s="246">
        <f t="shared" si="75"/>
        <v>1</v>
      </c>
      <c r="AL118" s="91">
        <f t="shared" si="76"/>
        <v>0</v>
      </c>
      <c r="AM118" s="91">
        <f t="shared" si="77"/>
        <v>1</v>
      </c>
      <c r="AN118" s="91">
        <f t="shared" si="78"/>
        <v>1</v>
      </c>
      <c r="AO118" s="91">
        <f t="shared" si="79"/>
        <v>0</v>
      </c>
      <c r="AP118" s="91">
        <f t="shared" si="80"/>
        <v>1</v>
      </c>
      <c r="AQ118" s="91">
        <f t="shared" si="81"/>
        <v>0</v>
      </c>
      <c r="AR118" s="91">
        <f t="shared" si="82"/>
        <v>1</v>
      </c>
      <c r="AS118" s="91">
        <f t="shared" si="83"/>
        <v>0</v>
      </c>
      <c r="AT118" s="91">
        <f t="shared" si="84"/>
        <v>0</v>
      </c>
      <c r="AU118" s="91">
        <f t="shared" si="85"/>
        <v>0</v>
      </c>
      <c r="AV118" s="91">
        <f t="shared" si="86"/>
        <v>3</v>
      </c>
      <c r="AW118" s="91">
        <f t="shared" si="86"/>
        <v>1</v>
      </c>
      <c r="AX118" s="47"/>
    </row>
    <row r="119" spans="1:50" ht="19" customHeight="1" x14ac:dyDescent="0.25">
      <c r="B119" s="435" t="s">
        <v>85</v>
      </c>
      <c r="C119" s="435"/>
      <c r="D119" s="82"/>
      <c r="E119" s="239" t="s">
        <v>86</v>
      </c>
      <c r="F119" s="491" t="str">
        <f>C113</f>
        <v>KASTELIC LUKA</v>
      </c>
      <c r="G119" s="491"/>
      <c r="H119" s="491"/>
      <c r="I119" s="491"/>
      <c r="J119" s="491"/>
      <c r="K119" s="491"/>
      <c r="L119" s="240" t="s">
        <v>83</v>
      </c>
      <c r="M119" s="491" t="str">
        <f>C111</f>
        <v>KOŠIR NIKO</v>
      </c>
      <c r="N119" s="491"/>
      <c r="O119" s="491"/>
      <c r="P119" s="491"/>
      <c r="Q119" s="491"/>
      <c r="R119" s="492"/>
      <c r="S119" s="241">
        <v>6</v>
      </c>
      <c r="T119" s="242" t="s">
        <v>83</v>
      </c>
      <c r="U119" s="243">
        <v>11</v>
      </c>
      <c r="V119" s="241">
        <v>5</v>
      </c>
      <c r="W119" s="242" t="s">
        <v>83</v>
      </c>
      <c r="X119" s="243">
        <v>11</v>
      </c>
      <c r="Y119" s="241">
        <v>3</v>
      </c>
      <c r="Z119" s="242" t="s">
        <v>83</v>
      </c>
      <c r="AA119" s="243">
        <v>11</v>
      </c>
      <c r="AB119" s="241"/>
      <c r="AC119" s="242" t="s">
        <v>83</v>
      </c>
      <c r="AD119" s="243"/>
      <c r="AE119" s="241"/>
      <c r="AF119" s="242" t="s">
        <v>83</v>
      </c>
      <c r="AG119" s="243"/>
      <c r="AH119" s="244">
        <f t="shared" si="74"/>
        <v>0</v>
      </c>
      <c r="AI119" s="245" t="s">
        <v>73</v>
      </c>
      <c r="AJ119" s="246">
        <f t="shared" si="75"/>
        <v>3</v>
      </c>
      <c r="AL119" s="91">
        <f t="shared" si="76"/>
        <v>0</v>
      </c>
      <c r="AM119" s="91">
        <f t="shared" si="77"/>
        <v>1</v>
      </c>
      <c r="AN119" s="91">
        <f t="shared" si="78"/>
        <v>0</v>
      </c>
      <c r="AO119" s="91">
        <f t="shared" si="79"/>
        <v>1</v>
      </c>
      <c r="AP119" s="91">
        <f t="shared" si="80"/>
        <v>0</v>
      </c>
      <c r="AQ119" s="91">
        <f t="shared" si="81"/>
        <v>1</v>
      </c>
      <c r="AR119" s="91">
        <f t="shared" si="82"/>
        <v>0</v>
      </c>
      <c r="AS119" s="91">
        <f t="shared" si="83"/>
        <v>0</v>
      </c>
      <c r="AT119" s="91">
        <f t="shared" si="84"/>
        <v>0</v>
      </c>
      <c r="AU119" s="91">
        <f t="shared" si="85"/>
        <v>0</v>
      </c>
      <c r="AV119" s="91">
        <f t="shared" si="86"/>
        <v>0</v>
      </c>
      <c r="AW119" s="91">
        <f t="shared" si="86"/>
        <v>3</v>
      </c>
      <c r="AX119" s="47"/>
    </row>
    <row r="120" spans="1:50" ht="19" customHeight="1" x14ac:dyDescent="0.25">
      <c r="B120" s="94"/>
      <c r="C120" s="95"/>
      <c r="D120" s="82"/>
      <c r="E120" s="239" t="s">
        <v>87</v>
      </c>
      <c r="F120" s="491" t="str">
        <f>C107</f>
        <v>HORVAT PETER</v>
      </c>
      <c r="G120" s="491"/>
      <c r="H120" s="491"/>
      <c r="I120" s="491"/>
      <c r="J120" s="491"/>
      <c r="K120" s="491"/>
      <c r="L120" s="240" t="s">
        <v>83</v>
      </c>
      <c r="M120" s="491" t="str">
        <f>C109</f>
        <v>ECSY SAMUEL</v>
      </c>
      <c r="N120" s="491"/>
      <c r="O120" s="491"/>
      <c r="P120" s="491"/>
      <c r="Q120" s="491"/>
      <c r="R120" s="492"/>
      <c r="S120" s="241">
        <v>10</v>
      </c>
      <c r="T120" s="242" t="s">
        <v>83</v>
      </c>
      <c r="U120" s="243">
        <v>12</v>
      </c>
      <c r="V120" s="241">
        <v>8</v>
      </c>
      <c r="W120" s="242" t="s">
        <v>83</v>
      </c>
      <c r="X120" s="243">
        <v>11</v>
      </c>
      <c r="Y120" s="241">
        <v>6</v>
      </c>
      <c r="Z120" s="242" t="s">
        <v>83</v>
      </c>
      <c r="AA120" s="243">
        <v>11</v>
      </c>
      <c r="AB120" s="241"/>
      <c r="AC120" s="242" t="s">
        <v>83</v>
      </c>
      <c r="AD120" s="243"/>
      <c r="AE120" s="241"/>
      <c r="AF120" s="242" t="s">
        <v>83</v>
      </c>
      <c r="AG120" s="243"/>
      <c r="AH120" s="244">
        <f t="shared" si="74"/>
        <v>0</v>
      </c>
      <c r="AI120" s="96" t="s">
        <v>73</v>
      </c>
      <c r="AJ120" s="246">
        <f t="shared" si="75"/>
        <v>3</v>
      </c>
      <c r="AL120" s="91">
        <f t="shared" si="76"/>
        <v>0</v>
      </c>
      <c r="AM120" s="91">
        <f t="shared" si="77"/>
        <v>1</v>
      </c>
      <c r="AN120" s="91">
        <f t="shared" si="78"/>
        <v>0</v>
      </c>
      <c r="AO120" s="91">
        <f t="shared" si="79"/>
        <v>1</v>
      </c>
      <c r="AP120" s="91">
        <f t="shared" si="80"/>
        <v>0</v>
      </c>
      <c r="AQ120" s="91">
        <f t="shared" si="81"/>
        <v>1</v>
      </c>
      <c r="AR120" s="91">
        <f t="shared" si="82"/>
        <v>0</v>
      </c>
      <c r="AS120" s="91">
        <f t="shared" si="83"/>
        <v>0</v>
      </c>
      <c r="AT120" s="91">
        <f t="shared" si="84"/>
        <v>0</v>
      </c>
      <c r="AU120" s="91">
        <f t="shared" si="85"/>
        <v>0</v>
      </c>
      <c r="AV120" s="91">
        <f t="shared" si="86"/>
        <v>0</v>
      </c>
      <c r="AW120" s="91">
        <f t="shared" si="86"/>
        <v>3</v>
      </c>
      <c r="AX120" s="47"/>
    </row>
    <row r="121" spans="1:50" ht="19" customHeight="1" x14ac:dyDescent="0.25">
      <c r="B121" s="435" t="s">
        <v>88</v>
      </c>
      <c r="C121" s="435"/>
      <c r="D121" s="82"/>
      <c r="E121" s="239" t="s">
        <v>89</v>
      </c>
      <c r="F121" s="491" t="str">
        <f>C109</f>
        <v>ECSY SAMUEL</v>
      </c>
      <c r="G121" s="491"/>
      <c r="H121" s="491"/>
      <c r="I121" s="491"/>
      <c r="J121" s="491"/>
      <c r="K121" s="491"/>
      <c r="L121" s="240" t="s">
        <v>83</v>
      </c>
      <c r="M121" s="491" t="str">
        <f>C113</f>
        <v>KASTELIC LUKA</v>
      </c>
      <c r="N121" s="491"/>
      <c r="O121" s="491"/>
      <c r="P121" s="491"/>
      <c r="Q121" s="491"/>
      <c r="R121" s="492"/>
      <c r="S121" s="241">
        <v>11</v>
      </c>
      <c r="T121" s="242" t="s">
        <v>83</v>
      </c>
      <c r="U121" s="243">
        <v>1</v>
      </c>
      <c r="V121" s="241">
        <v>11</v>
      </c>
      <c r="W121" s="242" t="s">
        <v>83</v>
      </c>
      <c r="X121" s="243">
        <v>5</v>
      </c>
      <c r="Y121" s="241">
        <v>11</v>
      </c>
      <c r="Z121" s="242" t="s">
        <v>83</v>
      </c>
      <c r="AA121" s="243">
        <v>2</v>
      </c>
      <c r="AB121" s="241"/>
      <c r="AC121" s="242" t="s">
        <v>83</v>
      </c>
      <c r="AD121" s="243"/>
      <c r="AE121" s="241"/>
      <c r="AF121" s="242" t="s">
        <v>83</v>
      </c>
      <c r="AG121" s="243"/>
      <c r="AH121" s="244">
        <f t="shared" si="74"/>
        <v>3</v>
      </c>
      <c r="AI121" s="245" t="s">
        <v>73</v>
      </c>
      <c r="AJ121" s="246">
        <f t="shared" si="75"/>
        <v>0</v>
      </c>
      <c r="AL121" s="91">
        <f t="shared" si="76"/>
        <v>1</v>
      </c>
      <c r="AM121" s="91">
        <f t="shared" si="77"/>
        <v>0</v>
      </c>
      <c r="AN121" s="91">
        <f t="shared" si="78"/>
        <v>1</v>
      </c>
      <c r="AO121" s="91">
        <f t="shared" si="79"/>
        <v>0</v>
      </c>
      <c r="AP121" s="91">
        <f t="shared" si="80"/>
        <v>1</v>
      </c>
      <c r="AQ121" s="91">
        <f t="shared" si="81"/>
        <v>0</v>
      </c>
      <c r="AR121" s="91">
        <f t="shared" si="82"/>
        <v>0</v>
      </c>
      <c r="AS121" s="91">
        <f t="shared" si="83"/>
        <v>0</v>
      </c>
      <c r="AT121" s="91">
        <f t="shared" si="84"/>
        <v>0</v>
      </c>
      <c r="AU121" s="91">
        <f t="shared" si="85"/>
        <v>0</v>
      </c>
      <c r="AV121" s="91">
        <f t="shared" si="86"/>
        <v>3</v>
      </c>
      <c r="AW121" s="91">
        <f t="shared" si="86"/>
        <v>0</v>
      </c>
      <c r="AX121" s="47"/>
    </row>
    <row r="122" spans="1:50" ht="19" customHeight="1" x14ac:dyDescent="0.25">
      <c r="B122" s="94"/>
      <c r="C122" s="95"/>
      <c r="D122" s="82"/>
      <c r="E122" s="97" t="s">
        <v>90</v>
      </c>
      <c r="F122" s="558" t="str">
        <f>C111</f>
        <v>KOŠIR NIKO</v>
      </c>
      <c r="G122" s="558"/>
      <c r="H122" s="558"/>
      <c r="I122" s="558"/>
      <c r="J122" s="558"/>
      <c r="K122" s="558"/>
      <c r="L122" s="98" t="s">
        <v>83</v>
      </c>
      <c r="M122" s="558" t="str">
        <f>C107</f>
        <v>HORVAT PETER</v>
      </c>
      <c r="N122" s="558"/>
      <c r="O122" s="558"/>
      <c r="P122" s="558"/>
      <c r="Q122" s="558"/>
      <c r="R122" s="559"/>
      <c r="S122" s="99">
        <v>9</v>
      </c>
      <c r="T122" s="100" t="s">
        <v>83</v>
      </c>
      <c r="U122" s="101">
        <v>11</v>
      </c>
      <c r="V122" s="99">
        <v>9</v>
      </c>
      <c r="W122" s="100" t="s">
        <v>83</v>
      </c>
      <c r="X122" s="101">
        <v>11</v>
      </c>
      <c r="Y122" s="99">
        <v>9</v>
      </c>
      <c r="Z122" s="100" t="s">
        <v>83</v>
      </c>
      <c r="AA122" s="101">
        <v>11</v>
      </c>
      <c r="AB122" s="99"/>
      <c r="AC122" s="100" t="s">
        <v>83</v>
      </c>
      <c r="AD122" s="101"/>
      <c r="AE122" s="99"/>
      <c r="AF122" s="100" t="s">
        <v>83</v>
      </c>
      <c r="AG122" s="101"/>
      <c r="AH122" s="102">
        <f t="shared" si="74"/>
        <v>0</v>
      </c>
      <c r="AI122" s="103" t="s">
        <v>73</v>
      </c>
      <c r="AJ122" s="51">
        <f t="shared" si="75"/>
        <v>3</v>
      </c>
      <c r="AL122" s="91">
        <f t="shared" si="76"/>
        <v>0</v>
      </c>
      <c r="AM122" s="91">
        <f t="shared" si="77"/>
        <v>1</v>
      </c>
      <c r="AN122" s="91">
        <f t="shared" si="78"/>
        <v>0</v>
      </c>
      <c r="AO122" s="91">
        <f t="shared" si="79"/>
        <v>1</v>
      </c>
      <c r="AP122" s="91">
        <f t="shared" si="80"/>
        <v>0</v>
      </c>
      <c r="AQ122" s="91">
        <f t="shared" si="81"/>
        <v>1</v>
      </c>
      <c r="AR122" s="91">
        <f t="shared" si="82"/>
        <v>0</v>
      </c>
      <c r="AS122" s="91">
        <f t="shared" si="83"/>
        <v>0</v>
      </c>
      <c r="AT122" s="91">
        <f t="shared" si="84"/>
        <v>0</v>
      </c>
      <c r="AU122" s="91">
        <f t="shared" si="85"/>
        <v>0</v>
      </c>
      <c r="AV122" s="91">
        <f t="shared" si="86"/>
        <v>0</v>
      </c>
      <c r="AW122" s="91">
        <f t="shared" si="86"/>
        <v>3</v>
      </c>
      <c r="AX122" s="47"/>
    </row>
  </sheetData>
  <mergeCells count="430">
    <mergeCell ref="B121:C121"/>
    <mergeCell ref="F121:K121"/>
    <mergeCell ref="M121:R121"/>
    <mergeCell ref="F122:K122"/>
    <mergeCell ref="M122:R122"/>
    <mergeCell ref="B117:C117"/>
    <mergeCell ref="F117:K117"/>
    <mergeCell ref="M117:R117"/>
    <mergeCell ref="F118:K118"/>
    <mergeCell ref="M118:R118"/>
    <mergeCell ref="B119:C119"/>
    <mergeCell ref="F119:K119"/>
    <mergeCell ref="M119:R119"/>
    <mergeCell ref="J116:M116"/>
    <mergeCell ref="N116:R116"/>
    <mergeCell ref="S116:U116"/>
    <mergeCell ref="V116:X116"/>
    <mergeCell ref="Y116:AA116"/>
    <mergeCell ref="AB116:AD116"/>
    <mergeCell ref="AE116:AG116"/>
    <mergeCell ref="AH116:AJ116"/>
    <mergeCell ref="F120:K120"/>
    <mergeCell ref="M120:R120"/>
    <mergeCell ref="A113:A114"/>
    <mergeCell ref="B113:B114"/>
    <mergeCell ref="C113:L114"/>
    <mergeCell ref="M113:O114"/>
    <mergeCell ref="AB113:AB114"/>
    <mergeCell ref="AC113:AC114"/>
    <mergeCell ref="AD113:AD114"/>
    <mergeCell ref="AE113:AG114"/>
    <mergeCell ref="AH113:AJ114"/>
    <mergeCell ref="A111:A112"/>
    <mergeCell ref="B111:B112"/>
    <mergeCell ref="C111:L112"/>
    <mergeCell ref="M111:O112"/>
    <mergeCell ref="AB111:AB112"/>
    <mergeCell ref="AC111:AC112"/>
    <mergeCell ref="AD111:AD112"/>
    <mergeCell ref="AE111:AG112"/>
    <mergeCell ref="AH111:AJ112"/>
    <mergeCell ref="A109:A110"/>
    <mergeCell ref="B109:B110"/>
    <mergeCell ref="C109:L110"/>
    <mergeCell ref="M109:O110"/>
    <mergeCell ref="AB109:AB110"/>
    <mergeCell ref="AC109:AC110"/>
    <mergeCell ref="AD109:AD110"/>
    <mergeCell ref="AE109:AG110"/>
    <mergeCell ref="AH109:AJ110"/>
    <mergeCell ref="V105:X106"/>
    <mergeCell ref="Y105:AA106"/>
    <mergeCell ref="AB105:AD106"/>
    <mergeCell ref="AE105:AG106"/>
    <mergeCell ref="AH105:AJ106"/>
    <mergeCell ref="A107:A108"/>
    <mergeCell ref="B107:B108"/>
    <mergeCell ref="C107:L108"/>
    <mergeCell ref="M107:O108"/>
    <mergeCell ref="AB107:AB108"/>
    <mergeCell ref="AC107:AC108"/>
    <mergeCell ref="AD107:AD108"/>
    <mergeCell ref="AE107:AG108"/>
    <mergeCell ref="AH107:AJ108"/>
    <mergeCell ref="F103:K103"/>
    <mergeCell ref="M103:R103"/>
    <mergeCell ref="B105:B106"/>
    <mergeCell ref="C105:O106"/>
    <mergeCell ref="P105:R106"/>
    <mergeCell ref="S105:U106"/>
    <mergeCell ref="B100:C100"/>
    <mergeCell ref="F100:K100"/>
    <mergeCell ref="M100:R100"/>
    <mergeCell ref="F101:K101"/>
    <mergeCell ref="M101:R101"/>
    <mergeCell ref="B102:C102"/>
    <mergeCell ref="F102:K102"/>
    <mergeCell ref="M102:R102"/>
    <mergeCell ref="AH97:AJ97"/>
    <mergeCell ref="B98:C98"/>
    <mergeCell ref="F98:K98"/>
    <mergeCell ref="M98:R98"/>
    <mergeCell ref="F99:K99"/>
    <mergeCell ref="M99:R99"/>
    <mergeCell ref="AD94:AD95"/>
    <mergeCell ref="AE94:AG95"/>
    <mergeCell ref="AH94:AJ95"/>
    <mergeCell ref="J97:M97"/>
    <mergeCell ref="N97:R97"/>
    <mergeCell ref="S97:U97"/>
    <mergeCell ref="V97:X97"/>
    <mergeCell ref="Y97:AA97"/>
    <mergeCell ref="AB97:AD97"/>
    <mergeCell ref="AE97:AG97"/>
    <mergeCell ref="AH90:AJ91"/>
    <mergeCell ref="A92:A93"/>
    <mergeCell ref="B92:B93"/>
    <mergeCell ref="C92:L93"/>
    <mergeCell ref="M92:O93"/>
    <mergeCell ref="AB92:AB93"/>
    <mergeCell ref="AC92:AC93"/>
    <mergeCell ref="AD92:AD93"/>
    <mergeCell ref="AE92:AG93"/>
    <mergeCell ref="AH92:AJ93"/>
    <mergeCell ref="A90:A91"/>
    <mergeCell ref="B90:B91"/>
    <mergeCell ref="C90:L91"/>
    <mergeCell ref="M90:O91"/>
    <mergeCell ref="AB90:AB91"/>
    <mergeCell ref="AC90:AC91"/>
    <mergeCell ref="AD90:AD91"/>
    <mergeCell ref="AE90:AG91"/>
    <mergeCell ref="A94:A95"/>
    <mergeCell ref="B94:B95"/>
    <mergeCell ref="C94:L95"/>
    <mergeCell ref="M94:O95"/>
    <mergeCell ref="AB94:AB95"/>
    <mergeCell ref="AC94:AC95"/>
    <mergeCell ref="AB86:AD87"/>
    <mergeCell ref="AE86:AG87"/>
    <mergeCell ref="AH86:AJ87"/>
    <mergeCell ref="A88:A89"/>
    <mergeCell ref="B88:B89"/>
    <mergeCell ref="C88:L89"/>
    <mergeCell ref="M88:O89"/>
    <mergeCell ref="AB88:AB89"/>
    <mergeCell ref="AC88:AC89"/>
    <mergeCell ref="AD88:AD89"/>
    <mergeCell ref="B86:B87"/>
    <mergeCell ref="C86:O87"/>
    <mergeCell ref="P86:R87"/>
    <mergeCell ref="S86:U87"/>
    <mergeCell ref="V86:X87"/>
    <mergeCell ref="Y86:AA87"/>
    <mergeCell ref="AE88:AG89"/>
    <mergeCell ref="AH88:AJ89"/>
    <mergeCell ref="B83:C83"/>
    <mergeCell ref="F83:K83"/>
    <mergeCell ref="M83:R83"/>
    <mergeCell ref="F84:K84"/>
    <mergeCell ref="M84:R84"/>
    <mergeCell ref="B79:C79"/>
    <mergeCell ref="F79:K79"/>
    <mergeCell ref="M79:R79"/>
    <mergeCell ref="F80:K80"/>
    <mergeCell ref="M80:R80"/>
    <mergeCell ref="B81:C81"/>
    <mergeCell ref="F81:K81"/>
    <mergeCell ref="M81:R81"/>
    <mergeCell ref="J78:M78"/>
    <mergeCell ref="N78:R78"/>
    <mergeCell ref="S78:U78"/>
    <mergeCell ref="V78:X78"/>
    <mergeCell ref="Y78:AA78"/>
    <mergeCell ref="AB78:AD78"/>
    <mergeCell ref="AE78:AG78"/>
    <mergeCell ref="AH78:AJ78"/>
    <mergeCell ref="F82:K82"/>
    <mergeCell ref="M82:R82"/>
    <mergeCell ref="A75:A76"/>
    <mergeCell ref="B75:B76"/>
    <mergeCell ref="C75:L76"/>
    <mergeCell ref="M75:O76"/>
    <mergeCell ref="AB75:AB76"/>
    <mergeCell ref="AC75:AC76"/>
    <mergeCell ref="AD75:AD76"/>
    <mergeCell ref="AE75:AG76"/>
    <mergeCell ref="AH75:AJ76"/>
    <mergeCell ref="A73:A74"/>
    <mergeCell ref="B73:B74"/>
    <mergeCell ref="C73:L74"/>
    <mergeCell ref="M73:O74"/>
    <mergeCell ref="AB73:AB74"/>
    <mergeCell ref="AC73:AC74"/>
    <mergeCell ref="AD73:AD74"/>
    <mergeCell ref="AE73:AG74"/>
    <mergeCell ref="AH73:AJ74"/>
    <mergeCell ref="A71:A72"/>
    <mergeCell ref="B71:B72"/>
    <mergeCell ref="C71:L72"/>
    <mergeCell ref="M71:O72"/>
    <mergeCell ref="AB71:AB72"/>
    <mergeCell ref="AC71:AC72"/>
    <mergeCell ref="AD71:AD72"/>
    <mergeCell ref="AE71:AG72"/>
    <mergeCell ref="AH71:AJ72"/>
    <mergeCell ref="V67:X68"/>
    <mergeCell ref="Y67:AA68"/>
    <mergeCell ref="AB67:AD68"/>
    <mergeCell ref="AE67:AG68"/>
    <mergeCell ref="AH67:AJ68"/>
    <mergeCell ref="A69:A70"/>
    <mergeCell ref="B69:B70"/>
    <mergeCell ref="C69:L70"/>
    <mergeCell ref="M69:O70"/>
    <mergeCell ref="AB69:AB70"/>
    <mergeCell ref="AC69:AC70"/>
    <mergeCell ref="AD69:AD70"/>
    <mergeCell ref="AE69:AG70"/>
    <mergeCell ref="AH69:AJ70"/>
    <mergeCell ref="F65:K65"/>
    <mergeCell ref="M65:R65"/>
    <mergeCell ref="B67:B68"/>
    <mergeCell ref="C67:O68"/>
    <mergeCell ref="P67:R68"/>
    <mergeCell ref="S67:U68"/>
    <mergeCell ref="B62:C62"/>
    <mergeCell ref="F62:K62"/>
    <mergeCell ref="M62:R62"/>
    <mergeCell ref="F63:K63"/>
    <mergeCell ref="M63:R63"/>
    <mergeCell ref="B64:C64"/>
    <mergeCell ref="F64:K64"/>
    <mergeCell ref="M64:R64"/>
    <mergeCell ref="AE59:AG59"/>
    <mergeCell ref="AH59:AJ59"/>
    <mergeCell ref="B60:C60"/>
    <mergeCell ref="F60:K60"/>
    <mergeCell ref="M60:R60"/>
    <mergeCell ref="F61:K61"/>
    <mergeCell ref="M61:R61"/>
    <mergeCell ref="J59:M59"/>
    <mergeCell ref="N59:R59"/>
    <mergeCell ref="S59:U59"/>
    <mergeCell ref="V59:X59"/>
    <mergeCell ref="Y59:AA59"/>
    <mergeCell ref="AB59:AD59"/>
    <mergeCell ref="A56:A57"/>
    <mergeCell ref="B56:B57"/>
    <mergeCell ref="C56:L57"/>
    <mergeCell ref="M56:O57"/>
    <mergeCell ref="AB56:AB57"/>
    <mergeCell ref="AC56:AC57"/>
    <mergeCell ref="AD56:AD57"/>
    <mergeCell ref="AE56:AG57"/>
    <mergeCell ref="AH56:AJ57"/>
    <mergeCell ref="A54:A55"/>
    <mergeCell ref="B54:B55"/>
    <mergeCell ref="C54:L55"/>
    <mergeCell ref="M54:O55"/>
    <mergeCell ref="AB54:AB55"/>
    <mergeCell ref="AC54:AC55"/>
    <mergeCell ref="AD54:AD55"/>
    <mergeCell ref="AE54:AG55"/>
    <mergeCell ref="AH54:AJ55"/>
    <mergeCell ref="AD50:AD51"/>
    <mergeCell ref="AE50:AG51"/>
    <mergeCell ref="AH50:AJ51"/>
    <mergeCell ref="A52:A53"/>
    <mergeCell ref="B52:B53"/>
    <mergeCell ref="C52:L53"/>
    <mergeCell ref="M52:O53"/>
    <mergeCell ref="AB52:AB53"/>
    <mergeCell ref="AC52:AC53"/>
    <mergeCell ref="AD52:AD53"/>
    <mergeCell ref="A50:A51"/>
    <mergeCell ref="B50:B51"/>
    <mergeCell ref="C50:L51"/>
    <mergeCell ref="M50:O51"/>
    <mergeCell ref="AB50:AB51"/>
    <mergeCell ref="AC50:AC51"/>
    <mergeCell ref="AE52:AG53"/>
    <mergeCell ref="AH52:AJ53"/>
    <mergeCell ref="S48:U49"/>
    <mergeCell ref="V48:X49"/>
    <mergeCell ref="Y48:AA49"/>
    <mergeCell ref="AB48:AD49"/>
    <mergeCell ref="AE48:AG49"/>
    <mergeCell ref="AH48:AJ49"/>
    <mergeCell ref="B45:C45"/>
    <mergeCell ref="F45:K45"/>
    <mergeCell ref="M45:R45"/>
    <mergeCell ref="F46:K46"/>
    <mergeCell ref="M46:R46"/>
    <mergeCell ref="B48:B49"/>
    <mergeCell ref="C48:O49"/>
    <mergeCell ref="P48:R49"/>
    <mergeCell ref="F42:K42"/>
    <mergeCell ref="M42:R42"/>
    <mergeCell ref="B43:C43"/>
    <mergeCell ref="F43:K43"/>
    <mergeCell ref="M43:R43"/>
    <mergeCell ref="F44:K44"/>
    <mergeCell ref="M44:R44"/>
    <mergeCell ref="B39:C39"/>
    <mergeCell ref="F39:K39"/>
    <mergeCell ref="M39:R39"/>
    <mergeCell ref="F40:K40"/>
    <mergeCell ref="M40:R40"/>
    <mergeCell ref="B41:C41"/>
    <mergeCell ref="F41:K41"/>
    <mergeCell ref="M41:R41"/>
    <mergeCell ref="AH36:AJ36"/>
    <mergeCell ref="B37:C37"/>
    <mergeCell ref="F37:K37"/>
    <mergeCell ref="M37:R37"/>
    <mergeCell ref="F38:K38"/>
    <mergeCell ref="M38:R38"/>
    <mergeCell ref="AG33:AG34"/>
    <mergeCell ref="AH33:AJ34"/>
    <mergeCell ref="AK33:AM34"/>
    <mergeCell ref="J36:M36"/>
    <mergeCell ref="N36:R36"/>
    <mergeCell ref="S36:U36"/>
    <mergeCell ref="V36:X36"/>
    <mergeCell ref="Y36:AA36"/>
    <mergeCell ref="AB36:AD36"/>
    <mergeCell ref="AE36:AG36"/>
    <mergeCell ref="AK29:AM30"/>
    <mergeCell ref="A31:A32"/>
    <mergeCell ref="B31:B32"/>
    <mergeCell ref="C31:L32"/>
    <mergeCell ref="M31:O32"/>
    <mergeCell ref="AE31:AE32"/>
    <mergeCell ref="AF31:AF32"/>
    <mergeCell ref="AG31:AG32"/>
    <mergeCell ref="AH31:AJ32"/>
    <mergeCell ref="AK31:AM32"/>
    <mergeCell ref="A29:A30"/>
    <mergeCell ref="B29:B30"/>
    <mergeCell ref="C29:L30"/>
    <mergeCell ref="M29:O30"/>
    <mergeCell ref="AE29:AE30"/>
    <mergeCell ref="AF29:AF30"/>
    <mergeCell ref="AG29:AG30"/>
    <mergeCell ref="AH29:AJ30"/>
    <mergeCell ref="A33:A34"/>
    <mergeCell ref="B33:B34"/>
    <mergeCell ref="C33:L34"/>
    <mergeCell ref="M33:O34"/>
    <mergeCell ref="AE33:AE34"/>
    <mergeCell ref="AF33:AF34"/>
    <mergeCell ref="A27:A28"/>
    <mergeCell ref="B27:B28"/>
    <mergeCell ref="C27:L28"/>
    <mergeCell ref="M27:O28"/>
    <mergeCell ref="AE27:AE28"/>
    <mergeCell ref="AF27:AF28"/>
    <mergeCell ref="AG27:AG28"/>
    <mergeCell ref="AH27:AJ28"/>
    <mergeCell ref="AK27:AM28"/>
    <mergeCell ref="AB23:AD24"/>
    <mergeCell ref="AE23:AG24"/>
    <mergeCell ref="AH23:AJ24"/>
    <mergeCell ref="AK23:AM24"/>
    <mergeCell ref="A25:A26"/>
    <mergeCell ref="B25:B26"/>
    <mergeCell ref="C25:L26"/>
    <mergeCell ref="M25:O26"/>
    <mergeCell ref="AE25:AE26"/>
    <mergeCell ref="AF25:AF26"/>
    <mergeCell ref="B23:B24"/>
    <mergeCell ref="C23:O24"/>
    <mergeCell ref="P23:R24"/>
    <mergeCell ref="S23:U24"/>
    <mergeCell ref="V23:X24"/>
    <mergeCell ref="Y23:AA24"/>
    <mergeCell ref="AG25:AG26"/>
    <mergeCell ref="AH25:AJ26"/>
    <mergeCell ref="AK25:AM26"/>
    <mergeCell ref="B20:C20"/>
    <mergeCell ref="F20:K20"/>
    <mergeCell ref="M20:R20"/>
    <mergeCell ref="F21:K21"/>
    <mergeCell ref="M21:R21"/>
    <mergeCell ref="B16:C16"/>
    <mergeCell ref="F16:K16"/>
    <mergeCell ref="M16:R16"/>
    <mergeCell ref="F17:K17"/>
    <mergeCell ref="M17:R17"/>
    <mergeCell ref="B18:C18"/>
    <mergeCell ref="F18:K18"/>
    <mergeCell ref="M18:R18"/>
    <mergeCell ref="J15:M15"/>
    <mergeCell ref="N15:R15"/>
    <mergeCell ref="S15:U15"/>
    <mergeCell ref="V15:X15"/>
    <mergeCell ref="Y15:AA15"/>
    <mergeCell ref="AB15:AD15"/>
    <mergeCell ref="AE15:AG15"/>
    <mergeCell ref="AH15:AJ15"/>
    <mergeCell ref="F19:K19"/>
    <mergeCell ref="M19:R19"/>
    <mergeCell ref="A12:A13"/>
    <mergeCell ref="B12:B13"/>
    <mergeCell ref="C12:L13"/>
    <mergeCell ref="M12:O13"/>
    <mergeCell ref="AB12:AB13"/>
    <mergeCell ref="AC12:AC13"/>
    <mergeCell ref="AD12:AD13"/>
    <mergeCell ref="AE12:AG13"/>
    <mergeCell ref="AH12:AJ13"/>
    <mergeCell ref="AD8:AD9"/>
    <mergeCell ref="AE8:AG9"/>
    <mergeCell ref="AH8:AJ9"/>
    <mergeCell ref="A10:A11"/>
    <mergeCell ref="B10:B11"/>
    <mergeCell ref="C10:L11"/>
    <mergeCell ref="M10:O11"/>
    <mergeCell ref="AB10:AB11"/>
    <mergeCell ref="AC10:AC11"/>
    <mergeCell ref="AD10:AD11"/>
    <mergeCell ref="A8:A9"/>
    <mergeCell ref="B8:B9"/>
    <mergeCell ref="C8:L9"/>
    <mergeCell ref="M8:O9"/>
    <mergeCell ref="AB8:AB9"/>
    <mergeCell ref="AC8:AC9"/>
    <mergeCell ref="AE10:AG11"/>
    <mergeCell ref="AH10:AJ11"/>
    <mergeCell ref="A6:A7"/>
    <mergeCell ref="B6:B7"/>
    <mergeCell ref="C6:L7"/>
    <mergeCell ref="M6:O7"/>
    <mergeCell ref="AB6:AB7"/>
    <mergeCell ref="AC6:AC7"/>
    <mergeCell ref="AD6:AD7"/>
    <mergeCell ref="AE6:AG7"/>
    <mergeCell ref="AH6:AJ7"/>
    <mergeCell ref="B1:AJ1"/>
    <mergeCell ref="B2:AJ2"/>
    <mergeCell ref="B4:B5"/>
    <mergeCell ref="C4:O5"/>
    <mergeCell ref="P4:R5"/>
    <mergeCell ref="S4:U5"/>
    <mergeCell ref="V4:X5"/>
    <mergeCell ref="Y4:AA5"/>
    <mergeCell ref="AB4:AD5"/>
    <mergeCell ref="AE4:AG5"/>
    <mergeCell ref="AH4:AJ5"/>
  </mergeCells>
  <dataValidations count="1">
    <dataValidation type="list" allowBlank="1" showInputMessage="1" showErrorMessage="1" sqref="AH104 AH85 AH66 AH22 AJ47 AJ85 AJ22 AJ66 AJ104 AH47" xr:uid="{DC4EFEFC-AB2B-4648-BC29-B3C5703BD900}">
      <formula1>"0,1,2,3"</formula1>
    </dataValidation>
  </dataValidations>
  <printOptions horizontalCentered="1"/>
  <pageMargins left="0.39370078740157483" right="0.35433070866141736" top="0.19685039370078741" bottom="0.19685039370078741" header="0" footer="0"/>
  <pageSetup paperSize="9" orientation="portrait" horizontalDpi="300" verticalDpi="300" r:id="rId1"/>
  <headerFooter alignWithMargins="0"/>
  <rowBreaks count="1" manualBreakCount="1">
    <brk id="6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A002F-88F3-4C10-B920-9D01E49F36D0}">
  <sheetPr>
    <tabColor rgb="FF92D050"/>
    <pageSetUpPr fitToPage="1"/>
  </sheetPr>
  <dimension ref="A1:AH31"/>
  <sheetViews>
    <sheetView workbookViewId="0">
      <selection activeCell="L16" sqref="L16"/>
    </sheetView>
  </sheetViews>
  <sheetFormatPr defaultColWidth="8.81640625" defaultRowHeight="11.5" x14ac:dyDescent="0.25"/>
  <cols>
    <col min="1" max="1" width="9.1796875" style="42" customWidth="1"/>
    <col min="2" max="2" width="4.7265625" style="113" customWidth="1"/>
    <col min="3" max="3" width="3" style="279" bestFit="1" customWidth="1"/>
    <col min="4" max="4" width="15.7265625" style="118" customWidth="1"/>
    <col min="5" max="5" width="4.7265625" style="135" customWidth="1"/>
    <col min="6" max="6" width="15.7265625" style="118" customWidth="1"/>
    <col min="7" max="7" width="4.7265625" style="119" customWidth="1"/>
    <col min="8" max="8" width="15.7265625" style="120" customWidth="1"/>
    <col min="9" max="9" width="4.7265625" style="119" customWidth="1"/>
    <col min="10" max="10" width="15.7265625" style="118" customWidth="1"/>
    <col min="11" max="11" width="4.7265625" style="119" customWidth="1"/>
    <col min="12" max="12" width="15.7265625" style="120" customWidth="1"/>
    <col min="13" max="13" width="4.7265625" style="119" customWidth="1"/>
    <col min="14" max="14" width="15.7265625" style="42" customWidth="1"/>
    <col min="15" max="15" width="4.7265625" style="42" customWidth="1"/>
    <col min="16" max="16384" width="8.81640625" style="42"/>
  </cols>
  <sheetData>
    <row r="1" spans="1:34" ht="12.75" customHeight="1" x14ac:dyDescent="0.25">
      <c r="A1" s="112" t="s">
        <v>11</v>
      </c>
      <c r="C1" s="323" t="str">
        <f>[7]Prijave!A1</f>
        <v>NAZIV TEKMOVANJA</v>
      </c>
      <c r="D1" s="324"/>
      <c r="E1" s="324"/>
      <c r="F1" s="324"/>
      <c r="G1" s="324"/>
      <c r="H1" s="324"/>
      <c r="I1" s="324"/>
      <c r="J1" s="324"/>
      <c r="K1" s="324"/>
      <c r="L1" s="324"/>
      <c r="M1" s="325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8"/>
    </row>
    <row r="2" spans="1:34" ht="13.5" customHeight="1" thickBot="1" x14ac:dyDescent="0.3">
      <c r="A2" s="42">
        <v>12</v>
      </c>
      <c r="C2" s="452" t="str">
        <f>[7]Prijave!D3&amp;" - Finalna skupina "</f>
        <v xml:space="preserve">U11 DEČKI - Finalna skupina </v>
      </c>
      <c r="D2" s="453"/>
      <c r="E2" s="453"/>
      <c r="F2" s="453"/>
      <c r="G2" s="453"/>
      <c r="H2" s="453"/>
      <c r="I2" s="453"/>
      <c r="J2" s="453"/>
      <c r="K2" s="453"/>
      <c r="L2" s="453"/>
      <c r="M2" s="454"/>
    </row>
    <row r="4" spans="1:34" ht="12.75" customHeight="1" x14ac:dyDescent="0.25">
      <c r="A4" s="113" t="s">
        <v>91</v>
      </c>
      <c r="B4" s="493">
        <v>1</v>
      </c>
      <c r="C4" s="456">
        <v>1</v>
      </c>
      <c r="D4" s="116" t="str">
        <f>IF((B4=""),"",VLOOKUP(B4,[7]Prijave!$C$6:$E$81,2))</f>
        <v>TIRAN ERAZEM</v>
      </c>
      <c r="E4" s="274">
        <f>IF((B4=""),"",B4)</f>
        <v>1</v>
      </c>
      <c r="F4" s="116" t="str">
        <f>IF((E4=""),"",VLOOKUP(E4,[7]Prijave!$C$6:$E$81,2))</f>
        <v>TIRAN ERAZEM</v>
      </c>
      <c r="G4" s="275"/>
      <c r="K4" s="121"/>
      <c r="L4" s="122"/>
      <c r="M4" s="121"/>
    </row>
    <row r="5" spans="1:34" ht="12.75" customHeight="1" x14ac:dyDescent="0.3">
      <c r="A5" s="42" t="s">
        <v>92</v>
      </c>
      <c r="B5" s="493"/>
      <c r="C5" s="456"/>
      <c r="D5" s="123" t="s">
        <v>93</v>
      </c>
      <c r="E5" s="135" t="str">
        <f>IF((B4=""),"","("&amp;UPPER(VLOOKUP(B4,[7]Prijave!$C$6:$E$81,3))&amp;")")</f>
        <v>(KRKA)</v>
      </c>
      <c r="G5" s="249" t="str">
        <f>IF((E4=""),"","("&amp;UPPER(VLOOKUP(E4,[7]Prijave!$C$6:$E$81,3))&amp;")")</f>
        <v>(KRKA)</v>
      </c>
      <c r="H5" s="125" t="str">
        <f>IF((G6=""),"",VLOOKUP(G6,[7]Prijave!$C$6:$E$81,2))</f>
        <v>LIKOZAR ŽIGA</v>
      </c>
      <c r="I5" s="126"/>
      <c r="K5" s="121"/>
      <c r="L5" s="122"/>
      <c r="M5" s="121"/>
    </row>
    <row r="6" spans="1:34" ht="12.75" customHeight="1" x14ac:dyDescent="0.25">
      <c r="A6" s="42" t="s">
        <v>98</v>
      </c>
      <c r="B6" s="493">
        <v>10</v>
      </c>
      <c r="C6" s="456">
        <v>2</v>
      </c>
      <c r="D6" s="116" t="str">
        <f>IF((B6=""),"",VLOOKUP(B6,[7]Prijave!$C$6:$E$81,2))</f>
        <v>LIKOZAR ŽIGA</v>
      </c>
      <c r="E6" s="117"/>
      <c r="G6" s="132">
        <v>10</v>
      </c>
      <c r="H6" s="128" t="s">
        <v>272</v>
      </c>
      <c r="I6" s="250" t="str">
        <f>IF((G6=""),"","("&amp;UPPER(VLOOKUP(G6,[7]Prijave!$C$6:$E$81,3))&amp;")")</f>
        <v>(B2)</v>
      </c>
      <c r="L6" s="122"/>
      <c r="M6" s="121"/>
    </row>
    <row r="7" spans="1:34" ht="13.5" customHeight="1" x14ac:dyDescent="0.25">
      <c r="B7" s="493"/>
      <c r="C7" s="456"/>
      <c r="E7" s="249" t="str">
        <f>IF((B6=""),"","("&amp;UPPER(VLOOKUP(B6,[7]Prijave!$C$6:$E$81,3))&amp;")")</f>
        <v>(B2)</v>
      </c>
      <c r="F7" s="125" t="str">
        <f>IF((E8=""),"",VLOOKUP(E8,[7]Prijave!$C$6:$E$81,2))</f>
        <v>LIKOZAR ŽIGA</v>
      </c>
      <c r="G7" s="133"/>
      <c r="I7" s="131"/>
      <c r="L7" s="122"/>
      <c r="M7" s="121"/>
    </row>
    <row r="8" spans="1:34" x14ac:dyDescent="0.25">
      <c r="A8" s="42" t="s">
        <v>103</v>
      </c>
      <c r="B8" s="493">
        <v>20</v>
      </c>
      <c r="C8" s="456">
        <v>3</v>
      </c>
      <c r="D8" s="116" t="str">
        <f>IF((B8=""),"",VLOOKUP(B8,[7]Prijave!$C$6:$E$81,2))</f>
        <v>VONČINA ALEKS</v>
      </c>
      <c r="E8" s="127">
        <v>10</v>
      </c>
      <c r="F8" s="134"/>
      <c r="G8" s="135" t="str">
        <f>IF((E8=""),"","("&amp;UPPER(VLOOKUP(E8,[7]Prijave!$C$6:$E$81,3))&amp;")")</f>
        <v>(B2)</v>
      </c>
      <c r="I8" s="131"/>
    </row>
    <row r="9" spans="1:34" ht="12" x14ac:dyDescent="0.3">
      <c r="B9" s="493"/>
      <c r="C9" s="456"/>
      <c r="D9" s="123"/>
      <c r="E9" s="251" t="str">
        <f>IF((B8=""),"","("&amp;UPPER(VLOOKUP(B8,[7]Prijave!$C$6:$E$81,3))&amp;")")</f>
        <v>(ŠENTJOŠT)</v>
      </c>
      <c r="I9" s="131"/>
      <c r="J9" s="125" t="str">
        <f>IF((I10=""),"",VLOOKUP(I10,[7]Prijave!$C$6:$E$81,2))</f>
        <v>LIKOZAR ŽIGA</v>
      </c>
      <c r="K9" s="126"/>
    </row>
    <row r="10" spans="1:34" x14ac:dyDescent="0.25">
      <c r="A10" s="42" t="s">
        <v>26</v>
      </c>
      <c r="B10" s="493">
        <v>6</v>
      </c>
      <c r="C10" s="456">
        <v>4</v>
      </c>
      <c r="D10" s="116" t="str">
        <f>IF((B10=""),"",VLOOKUP(B10,[7]Prijave!$C$6:$E$81,2))</f>
        <v>JAMŠEK JAKOB</v>
      </c>
      <c r="E10" s="117"/>
      <c r="I10" s="132">
        <v>10</v>
      </c>
      <c r="J10" s="128" t="s">
        <v>279</v>
      </c>
      <c r="K10" s="250" t="str">
        <f>IF((I10=""),"","("&amp;UPPER(VLOOKUP(I10,[7]Prijave!$C$6:$E$81,3))&amp;")")</f>
        <v>(B2)</v>
      </c>
    </row>
    <row r="11" spans="1:34" ht="12" x14ac:dyDescent="0.3">
      <c r="B11" s="493"/>
      <c r="C11" s="456"/>
      <c r="D11" s="123" t="s">
        <v>263</v>
      </c>
      <c r="E11" s="249" t="str">
        <f>IF((B10=""),"","("&amp;UPPER(VLOOKUP(B10,[7]Prijave!$C$6:$E$81,3))&amp;")")</f>
        <v>(MEN)</v>
      </c>
      <c r="F11" s="125" t="str">
        <f>IF((E12=""),"",VLOOKUP(E12,[7]Prijave!$C$6:$E$81,2))</f>
        <v>ECSY SAMUEL</v>
      </c>
      <c r="G11" s="126"/>
      <c r="I11" s="131"/>
      <c r="K11" s="131"/>
    </row>
    <row r="12" spans="1:34" x14ac:dyDescent="0.25">
      <c r="A12" s="42" t="s">
        <v>105</v>
      </c>
      <c r="B12" s="493">
        <v>23</v>
      </c>
      <c r="C12" s="456">
        <v>5</v>
      </c>
      <c r="D12" s="116" t="str">
        <f>IF((B12=""),"",VLOOKUP(B12,[7]Prijave!$C$6:$E$81,2))</f>
        <v>ECSY SAMUEL</v>
      </c>
      <c r="E12" s="132">
        <v>23</v>
      </c>
      <c r="F12" s="128" t="s">
        <v>280</v>
      </c>
      <c r="G12" s="250" t="str">
        <f>IF((E12=""),"","("&amp;UPPER(VLOOKUP(E12,[7]Prijave!$C$6:$E$81,3))&amp;")")</f>
        <v>(VES)</v>
      </c>
      <c r="I12" s="131"/>
      <c r="K12" s="131"/>
    </row>
    <row r="13" spans="1:34" x14ac:dyDescent="0.25">
      <c r="B13" s="493"/>
      <c r="C13" s="456"/>
      <c r="E13" s="251" t="str">
        <f>IF((B12=""),"","("&amp;UPPER(VLOOKUP(B12,[7]Prijave!$C$6:$E$81,3))&amp;")")</f>
        <v>(VES)</v>
      </c>
      <c r="G13" s="131"/>
      <c r="H13" s="125" t="str">
        <f>IF((G14=""),"",VLOOKUP(G14,[7]Prijave!$C$6:$E$81,2))</f>
        <v>ECSY SAMUEL</v>
      </c>
      <c r="I13" s="133"/>
      <c r="K13" s="131"/>
    </row>
    <row r="14" spans="1:34" x14ac:dyDescent="0.25">
      <c r="A14" s="42" t="s">
        <v>100</v>
      </c>
      <c r="B14" s="493">
        <v>16</v>
      </c>
      <c r="C14" s="456">
        <v>6</v>
      </c>
      <c r="D14" s="116" t="str">
        <f>IF((B14=""),"",VLOOKUP(B14,[7]Prijave!$C$6:$E$81,2))</f>
        <v>METLJAK ERAZEM</v>
      </c>
      <c r="E14" s="274">
        <f>IF((B14=""),"",B14)</f>
        <v>16</v>
      </c>
      <c r="F14" s="116" t="str">
        <f>IF((E14=""),"",VLOOKUP(E14,[7]Prijave!$C$6:$E$81,2))</f>
        <v>METLJAK ERAZEM</v>
      </c>
      <c r="G14" s="132">
        <v>23</v>
      </c>
      <c r="H14" s="128" t="s">
        <v>272</v>
      </c>
      <c r="I14" s="252" t="str">
        <f>IF((G14=""),"","("&amp;UPPER(VLOOKUP(G14,[7]Prijave!$C$6:$E$81,3))&amp;")")</f>
        <v>(VES)</v>
      </c>
      <c r="K14" s="131"/>
    </row>
    <row r="15" spans="1:34" ht="12" x14ac:dyDescent="0.3">
      <c r="B15" s="493"/>
      <c r="C15" s="456"/>
      <c r="D15" s="123" t="s">
        <v>101</v>
      </c>
      <c r="E15" s="135" t="str">
        <f>IF((B14=""),"","("&amp;UPPER(VLOOKUP(B14,[7]Prijave!$C$6:$E$81,3))&amp;")")</f>
        <v>(PRE)</v>
      </c>
      <c r="G15" s="251" t="str">
        <f>IF((E14=""),"","("&amp;UPPER(VLOOKUP(E14,[7]Prijave!$C$6:$E$81,3))&amp;")")</f>
        <v>(PRE)</v>
      </c>
      <c r="K15" s="131"/>
      <c r="L15" s="125" t="str">
        <f>IF((K16=""),"",VLOOKUP(K16,[7]Prijave!$C$6:$E$81,2))</f>
        <v>KAZIĆ LEO</v>
      </c>
      <c r="M15" s="126"/>
    </row>
    <row r="16" spans="1:34" x14ac:dyDescent="0.25">
      <c r="A16" s="42" t="s">
        <v>102</v>
      </c>
      <c r="B16" s="493">
        <v>12</v>
      </c>
      <c r="C16" s="456">
        <v>7</v>
      </c>
      <c r="D16" s="116" t="str">
        <f>IF((B16=""),"",VLOOKUP(B16,[7]Prijave!$C$6:$E$81,2))</f>
        <v>ZAJC LOVRO</v>
      </c>
      <c r="E16" s="274">
        <f>IF((B16=""),"",B16)</f>
        <v>12</v>
      </c>
      <c r="F16" s="116" t="str">
        <f>IF((E16=""),"",VLOOKUP(E16,[7]Prijave!$C$6:$E$81,2))</f>
        <v>ZAJC LOVRO</v>
      </c>
      <c r="G16" s="275"/>
      <c r="K16" s="132">
        <v>18</v>
      </c>
      <c r="L16" s="128"/>
      <c r="M16" s="252" t="str">
        <f>IF((K16=""),"","("&amp;UPPER(VLOOKUP(K16,[7]Prijave!$C$6:$E$81,3))&amp;")")</f>
        <v>(JES)</v>
      </c>
    </row>
    <row r="17" spans="1:15" ht="12" x14ac:dyDescent="0.3">
      <c r="B17" s="493"/>
      <c r="C17" s="456"/>
      <c r="D17" s="123" t="s">
        <v>101</v>
      </c>
      <c r="E17" s="135" t="str">
        <f>IF((B16=""),"","("&amp;UPPER(VLOOKUP(B16,[7]Prijave!$C$6:$E$81,3))&amp;")")</f>
        <v>(VES)</v>
      </c>
      <c r="G17" s="249" t="str">
        <f>IF((E16=""),"","("&amp;UPPER(VLOOKUP(E16,[7]Prijave!$C$6:$E$81,3))&amp;")")</f>
        <v>(VES)</v>
      </c>
      <c r="H17" s="125" t="str">
        <f>IF((G18=""),"",VLOOKUP(G18,[7]Prijave!$C$6:$E$81,2))</f>
        <v>KAZIĆ LEO</v>
      </c>
      <c r="I17" s="126"/>
      <c r="K17" s="276"/>
    </row>
    <row r="18" spans="1:15" x14ac:dyDescent="0.25">
      <c r="A18" s="42" t="s">
        <v>97</v>
      </c>
      <c r="B18" s="493">
        <v>18</v>
      </c>
      <c r="C18" s="456">
        <v>8</v>
      </c>
      <c r="D18" s="116" t="str">
        <f>IF((B18=""),"",VLOOKUP(B18,[7]Prijave!$C$6:$E$81,2))</f>
        <v>KAZIĆ LEO</v>
      </c>
      <c r="E18" s="117"/>
      <c r="G18" s="132">
        <v>18</v>
      </c>
      <c r="H18" s="128" t="s">
        <v>272</v>
      </c>
      <c r="I18" s="250" t="str">
        <f>IF((G18=""),"","("&amp;UPPER(VLOOKUP(G18,[7]Prijave!$C$6:$E$81,3))&amp;")")</f>
        <v>(JES)</v>
      </c>
      <c r="K18" s="131"/>
    </row>
    <row r="19" spans="1:15" ht="12" x14ac:dyDescent="0.3">
      <c r="B19" s="493"/>
      <c r="C19" s="456"/>
      <c r="D19" s="123"/>
      <c r="E19" s="249" t="str">
        <f>IF((B18=""),"","("&amp;UPPER(VLOOKUP(B18,[7]Prijave!$C$6:$E$81,3))&amp;")")</f>
        <v>(JES)</v>
      </c>
      <c r="F19" s="125" t="str">
        <f>IF((E20=""),"",VLOOKUP(E20,[7]Prijave!$C$6:$E$81,2))</f>
        <v>KAZIĆ LEO</v>
      </c>
      <c r="G19" s="133"/>
      <c r="I19" s="131"/>
      <c r="K19" s="131"/>
    </row>
    <row r="20" spans="1:15" x14ac:dyDescent="0.25">
      <c r="A20" s="42" t="s">
        <v>107</v>
      </c>
      <c r="B20" s="493">
        <v>2</v>
      </c>
      <c r="C20" s="456">
        <v>9</v>
      </c>
      <c r="D20" s="116" t="str">
        <f>IF((B20=""),"",VLOOKUP(B20,[7]Prijave!$C$6:$E$81,2))</f>
        <v>TRAMTE JAKA</v>
      </c>
      <c r="E20" s="127">
        <v>18</v>
      </c>
      <c r="F20" s="134"/>
      <c r="G20" s="135" t="str">
        <f>IF((E20=""),"","("&amp;UPPER(VLOOKUP(E20,[7]Prijave!$C$6:$E$81,3))&amp;")")</f>
        <v>(JES)</v>
      </c>
      <c r="I20" s="131"/>
      <c r="K20" s="131"/>
      <c r="M20" s="277"/>
    </row>
    <row r="21" spans="1:15" ht="12" x14ac:dyDescent="0.3">
      <c r="B21" s="493"/>
      <c r="C21" s="456"/>
      <c r="D21" s="123" t="s">
        <v>263</v>
      </c>
      <c r="E21" s="251" t="str">
        <f>IF((B20=""),"","("&amp;UPPER(VLOOKUP(B20,[7]Prijave!$C$6:$E$81,3))&amp;")")</f>
        <v>(TREBNJE)</v>
      </c>
      <c r="I21" s="131"/>
      <c r="J21" s="125" t="str">
        <f>IF((I22=""),"",VLOOKUP(I22,[7]Prijave!$C$6:$E$81,2))</f>
        <v>KAZIĆ LEO</v>
      </c>
      <c r="K21" s="133"/>
      <c r="M21" s="135"/>
    </row>
    <row r="22" spans="1:15" x14ac:dyDescent="0.25">
      <c r="A22" s="42" t="s">
        <v>99</v>
      </c>
      <c r="B22" s="493">
        <v>22</v>
      </c>
      <c r="C22" s="456">
        <v>10</v>
      </c>
      <c r="D22" s="116" t="str">
        <f>IF((B22=""),"",VLOOKUP(B22,[7]Prijave!$C$6:$E$81,2))</f>
        <v>HORVAT PETER</v>
      </c>
      <c r="E22" s="117"/>
      <c r="I22" s="132">
        <v>18</v>
      </c>
      <c r="J22" s="134" t="s">
        <v>273</v>
      </c>
      <c r="K22" s="135" t="str">
        <f>IF((I22=""),"","("&amp;UPPER(VLOOKUP(I22,[7]Prijave!$C$6:$E$81,3))&amp;")")</f>
        <v>(JES)</v>
      </c>
      <c r="M22" s="135"/>
    </row>
    <row r="23" spans="1:15" ht="12" x14ac:dyDescent="0.3">
      <c r="B23" s="493"/>
      <c r="C23" s="456"/>
      <c r="D23" s="123"/>
      <c r="E23" s="249" t="str">
        <f>IF((B22=""),"","("&amp;UPPER(VLOOKUP(B22,[7]Prijave!$C$6:$E$81,3))&amp;")")</f>
        <v>(B2)</v>
      </c>
      <c r="F23" s="125" t="str">
        <f>IF((E24=""),"",VLOOKUP(E24,[7]Prijave!$C$6:$E$81,2))</f>
        <v>HORVAT PETER</v>
      </c>
      <c r="G23" s="126"/>
      <c r="I23" s="131"/>
      <c r="M23" s="135"/>
    </row>
    <row r="24" spans="1:15" x14ac:dyDescent="0.25">
      <c r="A24" s="42" t="s">
        <v>104</v>
      </c>
      <c r="B24" s="493">
        <v>17</v>
      </c>
      <c r="C24" s="456">
        <v>11</v>
      </c>
      <c r="D24" s="116" t="str">
        <f>IF((B24=""),"",VLOOKUP(B24,[7]Prijave!$C$6:$E$81,2))</f>
        <v>OBID ALJAŽ</v>
      </c>
      <c r="E24" s="132">
        <v>22</v>
      </c>
      <c r="F24" s="128" t="s">
        <v>271</v>
      </c>
      <c r="G24" s="250" t="str">
        <f>IF((E24=""),"","("&amp;UPPER(VLOOKUP(E24,[7]Prijave!$C$6:$E$81,3))&amp;")")</f>
        <v>(B2)</v>
      </c>
      <c r="I24" s="131"/>
      <c r="M24" s="135"/>
    </row>
    <row r="25" spans="1:15" x14ac:dyDescent="0.25">
      <c r="B25" s="493"/>
      <c r="C25" s="456"/>
      <c r="E25" s="251" t="str">
        <f>IF((B24=""),"","("&amp;UPPER(VLOOKUP(B24,[7]Prijave!$C$6:$E$81,3))&amp;")")</f>
        <v>(VRH)</v>
      </c>
      <c r="G25" s="131"/>
      <c r="H25" s="125" t="str">
        <f>IF((G26=""),"",VLOOKUP(G26,[7]Prijave!$C$6:$E$81,2))</f>
        <v>KOŠIR MAJ</v>
      </c>
      <c r="I25" s="133"/>
      <c r="M25" s="135"/>
    </row>
    <row r="26" spans="1:15" x14ac:dyDescent="0.25">
      <c r="A26" s="42" t="s">
        <v>109</v>
      </c>
      <c r="B26" s="493">
        <v>5</v>
      </c>
      <c r="C26" s="456">
        <v>12</v>
      </c>
      <c r="D26" s="116" t="str">
        <f>IF((B26=""),"",VLOOKUP(B26,[7]Prijave!$C$6:$E$81,2))</f>
        <v>KOŠIR MAJ</v>
      </c>
      <c r="E26" s="274">
        <f>IF((B26=""),"",B26)</f>
        <v>5</v>
      </c>
      <c r="F26" s="116" t="str">
        <f>IF((E26=""),"",VLOOKUP(E26,[7]Prijave!$C$6:$E$81,2))</f>
        <v>KOŠIR MAJ</v>
      </c>
      <c r="G26" s="132">
        <v>5</v>
      </c>
      <c r="H26" s="128" t="s">
        <v>272</v>
      </c>
      <c r="I26" s="252" t="str">
        <f>IF((G26=""),"","("&amp;UPPER(VLOOKUP(G26,[7]Prijave!$C$6:$E$81,3))&amp;")")</f>
        <v>(ŠD SU)</v>
      </c>
      <c r="M26" s="135"/>
    </row>
    <row r="27" spans="1:15" ht="12" x14ac:dyDescent="0.3">
      <c r="B27" s="493"/>
      <c r="C27" s="456"/>
      <c r="D27" s="123" t="s">
        <v>110</v>
      </c>
      <c r="E27" s="135" t="str">
        <f>IF((B26=""),"","("&amp;UPPER(VLOOKUP(B26,[7]Prijave!$C$6:$E$81,3))&amp;")")</f>
        <v>(ŠD SU)</v>
      </c>
      <c r="G27" s="251" t="str">
        <f>IF((E26=""),"","("&amp;UPPER(VLOOKUP(E26,[7]Prijave!$C$6:$E$81,3))&amp;")")</f>
        <v>(ŠD SU)</v>
      </c>
      <c r="K27" s="135"/>
      <c r="L27" s="118"/>
      <c r="N27" s="118"/>
      <c r="O27" s="135"/>
    </row>
    <row r="28" spans="1:15" x14ac:dyDescent="0.25">
      <c r="B28" s="278"/>
    </row>
    <row r="29" spans="1:15" x14ac:dyDescent="0.25">
      <c r="B29" s="278"/>
    </row>
    <row r="30" spans="1:15" x14ac:dyDescent="0.25">
      <c r="B30" s="278"/>
    </row>
    <row r="31" spans="1:15" x14ac:dyDescent="0.25">
      <c r="B31" s="278"/>
    </row>
  </sheetData>
  <mergeCells count="26">
    <mergeCell ref="B26:B27"/>
    <mergeCell ref="C26:C27"/>
    <mergeCell ref="B20:B21"/>
    <mergeCell ref="C20:C21"/>
    <mergeCell ref="B22:B23"/>
    <mergeCell ref="C22:C23"/>
    <mergeCell ref="B24:B25"/>
    <mergeCell ref="C24:C25"/>
    <mergeCell ref="B14:B15"/>
    <mergeCell ref="C14:C15"/>
    <mergeCell ref="B16:B17"/>
    <mergeCell ref="C16:C17"/>
    <mergeCell ref="B18:B19"/>
    <mergeCell ref="C18:C19"/>
    <mergeCell ref="B8:B9"/>
    <mergeCell ref="C8:C9"/>
    <mergeCell ref="B10:B11"/>
    <mergeCell ref="C10:C11"/>
    <mergeCell ref="B12:B13"/>
    <mergeCell ref="C12:C13"/>
    <mergeCell ref="C1:M1"/>
    <mergeCell ref="C2:M2"/>
    <mergeCell ref="B4:B5"/>
    <mergeCell ref="C4:C5"/>
    <mergeCell ref="B6:B7"/>
    <mergeCell ref="C6:C7"/>
  </mergeCells>
  <printOptions horizontalCentered="1"/>
  <pageMargins left="0.35433070866141736" right="0.35433070866141736" top="0.47244094488188981" bottom="0.11811023622047245" header="0.11811023622047245" footer="0.11811023622047245"/>
  <pageSetup paperSize="9" scale="9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5A2DC-EC16-4298-B203-1E944E77F811}">
  <sheetPr>
    <tabColor rgb="FFFF0000"/>
  </sheetPr>
  <dimension ref="B1:P7"/>
  <sheetViews>
    <sheetView workbookViewId="0">
      <selection activeCell="F9" sqref="F9"/>
    </sheetView>
  </sheetViews>
  <sheetFormatPr defaultRowHeight="14.5" x14ac:dyDescent="0.35"/>
  <cols>
    <col min="3" max="3" width="20.08984375" customWidth="1"/>
    <col min="14" max="16" width="0" hidden="1" customWidth="1"/>
  </cols>
  <sheetData>
    <row r="1" spans="2:16" x14ac:dyDescent="0.35">
      <c r="C1" s="280" t="s">
        <v>264</v>
      </c>
    </row>
    <row r="2" spans="2:16" ht="15" thickBot="1" x14ac:dyDescent="0.4"/>
    <row r="3" spans="2:16" ht="15" thickBot="1" x14ac:dyDescent="0.4">
      <c r="B3" s="156">
        <f>IF(COUNTA(C4:C7)=COUNT(K4:K7),1,0)</f>
        <v>1</v>
      </c>
      <c r="C3" s="157" t="s">
        <v>265</v>
      </c>
      <c r="D3" s="158" t="s">
        <v>20</v>
      </c>
      <c r="E3" s="159" t="s">
        <v>93</v>
      </c>
      <c r="F3" s="160" t="s">
        <v>110</v>
      </c>
      <c r="G3" s="160" t="s">
        <v>203</v>
      </c>
      <c r="H3" s="160" t="s">
        <v>204</v>
      </c>
      <c r="I3" s="196" t="s">
        <v>212</v>
      </c>
      <c r="J3" s="160" t="s">
        <v>77</v>
      </c>
      <c r="K3" s="161" t="s">
        <v>78</v>
      </c>
    </row>
    <row r="4" spans="2:16" ht="15" thickTop="1" x14ac:dyDescent="0.35">
      <c r="B4" s="162" t="s">
        <v>93</v>
      </c>
      <c r="C4" s="281" t="s">
        <v>266</v>
      </c>
      <c r="D4" s="282" t="s">
        <v>31</v>
      </c>
      <c r="E4" s="165"/>
      <c r="F4" s="166" t="s">
        <v>270</v>
      </c>
      <c r="G4" s="283" t="str">
        <f>RIGHT(E6,1) &amp; "/" &amp; LEFT(E6,1)</f>
        <v>3/0</v>
      </c>
      <c r="H4" s="201" t="s">
        <v>277</v>
      </c>
      <c r="I4" s="202"/>
      <c r="J4" s="202">
        <f>IF(LEFT(F4,1)="3",1,0) + IF(LEFT(G4,1)="3",1,0)+IF(LEFT(H4,1)="3",1,0)</f>
        <v>2</v>
      </c>
      <c r="K4" s="171">
        <f>RANK(J4,J$4:J$7)</f>
        <v>2</v>
      </c>
      <c r="N4" t="str">
        <f>CONCATENATE("B",K4)</f>
        <v>B2</v>
      </c>
      <c r="O4">
        <f>K4</f>
        <v>2</v>
      </c>
      <c r="P4" t="str">
        <f>C4 &amp; "(" &amp; D4 &amp; ")"</f>
        <v>RUS INJA(LOG)</v>
      </c>
    </row>
    <row r="5" spans="2:16" x14ac:dyDescent="0.35">
      <c r="B5" s="172" t="s">
        <v>110</v>
      </c>
      <c r="C5" s="163" t="s">
        <v>267</v>
      </c>
      <c r="D5" s="164" t="s">
        <v>56</v>
      </c>
      <c r="E5" s="283" t="str">
        <f>RIGHT(F4,1) &amp; "/" &amp; LEFT(F4,1)</f>
        <v>0/3</v>
      </c>
      <c r="F5" s="165"/>
      <c r="G5" s="204" t="s">
        <v>277</v>
      </c>
      <c r="H5" s="176" t="s">
        <v>277</v>
      </c>
      <c r="I5" s="205"/>
      <c r="J5" s="206">
        <f>IF(LEFT(E5,1)="3",1,0) + IF(LEFT(G5,1)="3",1,0)+IF(LEFT(H5,1)="3",1,0)</f>
        <v>0</v>
      </c>
      <c r="K5" s="171">
        <f t="shared" ref="K5:K7" si="0">RANK(J5,J$4:J$7)</f>
        <v>4</v>
      </c>
      <c r="N5" t="str">
        <f t="shared" ref="N5:N7" si="1">CONCATENATE("B",K5)</f>
        <v>B4</v>
      </c>
      <c r="O5">
        <f t="shared" ref="O5:O7" si="2">K5</f>
        <v>4</v>
      </c>
      <c r="P5" t="str">
        <f>C5 &amp; "(" &amp; D5 &amp; ")"</f>
        <v>BERIČ ELENA (VES)</v>
      </c>
    </row>
    <row r="6" spans="2:16" x14ac:dyDescent="0.35">
      <c r="B6" s="172" t="s">
        <v>203</v>
      </c>
      <c r="C6" s="163" t="s">
        <v>268</v>
      </c>
      <c r="D6" s="164" t="s">
        <v>56</v>
      </c>
      <c r="E6" s="284" t="s">
        <v>277</v>
      </c>
      <c r="F6" s="175" t="str">
        <f>RIGHT(G5,1) &amp; "/" &amp; LEFT(G5,1)</f>
        <v>3/0</v>
      </c>
      <c r="G6" s="165"/>
      <c r="H6" s="285" t="str">
        <f>RIGHT(G7,1) &amp; "/" &amp; LEFT(G7,1)</f>
        <v>0/3</v>
      </c>
      <c r="I6" s="205"/>
      <c r="J6" s="206">
        <f>IF(LEFT(E6,1)="3",1,0) + IF(LEFT(F6,1)="3",1,0)+IF(LEFT(H6,1)="3",1,0)</f>
        <v>1</v>
      </c>
      <c r="K6" s="171">
        <f t="shared" si="0"/>
        <v>3</v>
      </c>
      <c r="N6" t="str">
        <f t="shared" si="1"/>
        <v>B3</v>
      </c>
      <c r="O6">
        <f t="shared" si="2"/>
        <v>3</v>
      </c>
      <c r="P6" t="str">
        <f>C6 &amp; "(" &amp; D6 &amp; ")"</f>
        <v>TAŠKAR KLARA(VES)</v>
      </c>
    </row>
    <row r="7" spans="2:16" ht="15" thickBot="1" x14ac:dyDescent="0.4">
      <c r="B7" s="185" t="s">
        <v>204</v>
      </c>
      <c r="C7" s="286" t="s">
        <v>269</v>
      </c>
      <c r="D7" s="287" t="s">
        <v>36</v>
      </c>
      <c r="E7" s="288" t="str">
        <f>RIGHT(H4,1) &amp; "/" &amp; LEFT(H4,1)</f>
        <v>3/0</v>
      </c>
      <c r="F7" s="189" t="str">
        <f>RIGHT(H5,1) &amp; "/" &amp; LEFT(H5,1)</f>
        <v>3/0</v>
      </c>
      <c r="G7" s="191" t="s">
        <v>270</v>
      </c>
      <c r="H7" s="192"/>
      <c r="I7" s="289"/>
      <c r="J7" s="290">
        <f>IF(LEFT(E7,1)="3",1,0) + IF(LEFT(F7,1)="3",1,0)+IF(LEFT(G7,1)="3",1,0)</f>
        <v>3</v>
      </c>
      <c r="K7" s="171">
        <f t="shared" si="0"/>
        <v>1</v>
      </c>
      <c r="N7" t="str">
        <f t="shared" si="1"/>
        <v>B1</v>
      </c>
      <c r="O7">
        <f t="shared" si="2"/>
        <v>1</v>
      </c>
      <c r="P7" t="str">
        <f>C7 &amp; "(" &amp; D7 &amp; ")"</f>
        <v>PAČAVRA LAZARELA(ŠD SU)</v>
      </c>
    </row>
  </sheetData>
  <conditionalFormatting sqref="B3">
    <cfRule type="cellIs" dxfId="6" priority="4" operator="equal">
      <formula>1</formula>
    </cfRule>
    <cfRule type="cellIs" dxfId="5" priority="5" operator="equal">
      <formula>0</formula>
    </cfRule>
    <cfRule type="cellIs" dxfId="4" priority="6" stopIfTrue="1" operator="equal">
      <formula>1</formula>
    </cfRule>
    <cfRule type="cellIs" dxfId="3" priority="7" stopIfTrue="1" operator="equal">
      <formula>0</formula>
    </cfRule>
  </conditionalFormatting>
  <conditionalFormatting sqref="C3:D7">
    <cfRule type="containsErrors" dxfId="2" priority="3">
      <formula>ISERROR(C3)</formula>
    </cfRule>
  </conditionalFormatting>
  <conditionalFormatting sqref="E3:H7">
    <cfRule type="cellIs" dxfId="1" priority="1" stopIfTrue="1" operator="equal">
      <formula>"/"</formula>
    </cfRule>
  </conditionalFormatting>
  <conditionalFormatting sqref="J3:J7">
    <cfRule type="cellIs" dxfId="0" priority="2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80BD-2576-489B-B7C9-2B368EF43888}">
  <sheetPr>
    <tabColor rgb="FF92D050"/>
    <pageSetUpPr fitToPage="1"/>
  </sheetPr>
  <dimension ref="A1:AE35"/>
  <sheetViews>
    <sheetView topLeftCell="A7" workbookViewId="0">
      <selection activeCell="L21" sqref="L21"/>
    </sheetView>
  </sheetViews>
  <sheetFormatPr defaultColWidth="8.81640625" defaultRowHeight="11.5" x14ac:dyDescent="0.25"/>
  <cols>
    <col min="1" max="1" width="9.1796875" style="42" customWidth="1"/>
    <col min="2" max="2" width="4.7265625" style="113" customWidth="1"/>
    <col min="3" max="3" width="3" style="42" customWidth="1"/>
    <col min="4" max="4" width="15.7265625" style="118" customWidth="1"/>
    <col min="5" max="5" width="4.7265625" style="135" customWidth="1"/>
    <col min="6" max="6" width="15.7265625" style="118" customWidth="1"/>
    <col min="7" max="7" width="4.7265625" style="119" customWidth="1"/>
    <col min="8" max="8" width="15.7265625" style="120" customWidth="1"/>
    <col min="9" max="9" width="4.7265625" style="119" customWidth="1"/>
    <col min="10" max="10" width="15.7265625" style="118" customWidth="1"/>
    <col min="11" max="11" width="4.7265625" style="119" customWidth="1"/>
    <col min="12" max="12" width="15.7265625" style="120" customWidth="1"/>
    <col min="13" max="13" width="4.7265625" style="119" customWidth="1"/>
    <col min="14" max="16384" width="8.81640625" style="42"/>
  </cols>
  <sheetData>
    <row r="1" spans="1:31" ht="12.75" customHeight="1" x14ac:dyDescent="0.25">
      <c r="A1" s="112" t="s">
        <v>11</v>
      </c>
      <c r="C1" s="323" t="str">
        <f>[1]Prijave!A1</f>
        <v>NAZIV TEKMOVANJA</v>
      </c>
      <c r="D1" s="324"/>
      <c r="E1" s="324"/>
      <c r="F1" s="324"/>
      <c r="G1" s="324"/>
      <c r="H1" s="324"/>
      <c r="I1" s="324"/>
      <c r="J1" s="324"/>
      <c r="K1" s="324"/>
      <c r="L1" s="324"/>
      <c r="M1" s="325"/>
      <c r="N1" s="82"/>
      <c r="O1" s="82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5"/>
    </row>
    <row r="2" spans="1:31" ht="13.5" customHeight="1" thickBot="1" x14ac:dyDescent="0.3">
      <c r="A2" s="42">
        <v>16</v>
      </c>
      <c r="C2" s="452" t="str">
        <f>[1]Prijave!D3 &amp; " - Finalna skupina "</f>
        <v xml:space="preserve">U13 DEČKI - Finalna skupina </v>
      </c>
      <c r="D2" s="453"/>
      <c r="E2" s="453"/>
      <c r="F2" s="453"/>
      <c r="G2" s="453"/>
      <c r="H2" s="453"/>
      <c r="I2" s="453"/>
      <c r="J2" s="453"/>
      <c r="K2" s="453"/>
      <c r="L2" s="453"/>
      <c r="M2" s="454"/>
    </row>
    <row r="4" spans="1:31" ht="12.75" customHeight="1" x14ac:dyDescent="0.25">
      <c r="A4" s="113" t="s">
        <v>91</v>
      </c>
      <c r="B4" s="455">
        <v>1</v>
      </c>
      <c r="C4" s="456">
        <v>1</v>
      </c>
      <c r="D4" s="116" t="str">
        <f>IF((B4=""),"",VLOOKUP(B4,[1]Prijave!$C$6:$E$100,2))</f>
        <v>DRLJAČA SVEN</v>
      </c>
      <c r="E4" s="117"/>
      <c r="K4" s="121"/>
      <c r="L4" s="122"/>
      <c r="M4" s="121"/>
    </row>
    <row r="5" spans="1:31" ht="12.75" customHeight="1" x14ac:dyDescent="0.3">
      <c r="A5" s="42" t="s">
        <v>92</v>
      </c>
      <c r="B5" s="455"/>
      <c r="C5" s="456"/>
      <c r="D5" s="123" t="s">
        <v>93</v>
      </c>
      <c r="E5" s="124" t="str">
        <f>IF((B4=""),"","("&amp;UPPER(VLOOKUP(B4,[1]Prijave!$C$6:$E$100,3))&amp;")")</f>
        <v>(B2)</v>
      </c>
      <c r="F5" s="125" t="str">
        <f>IF((E6=""),"",VLOOKUP(E6,[1]Prijave!$C$6:$E$100,2))</f>
        <v>DRLJAČA SVEN</v>
      </c>
      <c r="G5" s="126"/>
      <c r="K5" s="121"/>
      <c r="L5" s="122"/>
      <c r="M5" s="121"/>
    </row>
    <row r="6" spans="1:31" ht="12.75" customHeight="1" x14ac:dyDescent="0.25">
      <c r="A6" s="42" t="s">
        <v>94</v>
      </c>
      <c r="B6" s="455">
        <v>27</v>
      </c>
      <c r="C6" s="456">
        <v>2</v>
      </c>
      <c r="D6" s="116" t="str">
        <f>IF((B6=""),"",VLOOKUP(B6,[1]Prijave!$C$6:$E$100,2))</f>
        <v>MILENKOVIČ MAKSIMILJAN</v>
      </c>
      <c r="E6" s="127">
        <v>1</v>
      </c>
      <c r="F6" s="128" t="s">
        <v>271</v>
      </c>
      <c r="G6" s="129" t="str">
        <f>IF((E6=""),"","("&amp;UPPER(VLOOKUP(E6,[1]Prijave!$C$6:$E$100,3))&amp;")")</f>
        <v>(B2)</v>
      </c>
      <c r="K6" s="121"/>
      <c r="L6" s="122"/>
      <c r="M6" s="121"/>
    </row>
    <row r="7" spans="1:31" ht="13.5" customHeight="1" x14ac:dyDescent="0.3">
      <c r="B7" s="455"/>
      <c r="C7" s="456"/>
      <c r="D7" s="123"/>
      <c r="E7" s="130" t="str">
        <f>IF((B6=""),"","("&amp;UPPER(VLOOKUP(B6,[1]Prijave!$C$6:$E$100,3))&amp;")")</f>
        <v>(B2)</v>
      </c>
      <c r="G7" s="131"/>
      <c r="H7" s="125" t="str">
        <f>IF((G8=""),"",VLOOKUP(G8,[1]Prijave!$C$6:$E$100,2))</f>
        <v>DRLJAČA SVEN</v>
      </c>
      <c r="I7" s="126"/>
      <c r="K7" s="121"/>
      <c r="L7" s="122"/>
      <c r="M7" s="121"/>
    </row>
    <row r="8" spans="1:31" x14ac:dyDescent="0.25">
      <c r="A8" s="42" t="s">
        <v>26</v>
      </c>
      <c r="B8" s="455">
        <v>7</v>
      </c>
      <c r="C8" s="456">
        <v>3</v>
      </c>
      <c r="D8" s="116" t="str">
        <f>IF((B8=""),"",VLOOKUP(B8,[1]Prijave!$C$6:$E$100,2))</f>
        <v>GORENC DEL AMO SAMO</v>
      </c>
      <c r="E8" s="117"/>
      <c r="G8" s="132">
        <v>1</v>
      </c>
      <c r="H8" s="128" t="s">
        <v>273</v>
      </c>
      <c r="I8" s="129" t="str">
        <f>IF((G8=""),"","("&amp;UPPER(VLOOKUP(G8,[1]Prijave!$C$6:$E$100,3))&amp;")")</f>
        <v>(B2)</v>
      </c>
    </row>
    <row r="9" spans="1:31" x14ac:dyDescent="0.25">
      <c r="B9" s="455"/>
      <c r="C9" s="456"/>
      <c r="E9" s="124" t="str">
        <f>IF((B8=""),"","("&amp;UPPER(VLOOKUP(B8,[1]Prijave!$C$6:$E$100,3))&amp;")")</f>
        <v>(B2)</v>
      </c>
      <c r="F9" s="125" t="str">
        <f>IF((E10=""),"",VLOOKUP(E10,[1]Prijave!$C$6:$E$100,2))</f>
        <v>GORENC DEL AMO SAMO</v>
      </c>
      <c r="G9" s="133"/>
      <c r="I9" s="131"/>
    </row>
    <row r="10" spans="1:31" x14ac:dyDescent="0.25">
      <c r="A10" s="42" t="s">
        <v>95</v>
      </c>
      <c r="B10" s="455">
        <v>29</v>
      </c>
      <c r="C10" s="456">
        <v>4</v>
      </c>
      <c r="D10" s="116" t="str">
        <f>IF((B10=""),"",VLOOKUP(B10,[1]Prijave!$C$6:$E$100,2))</f>
        <v>TAŠKAR LOVRO</v>
      </c>
      <c r="E10" s="132">
        <v>7</v>
      </c>
      <c r="F10" s="134" t="s">
        <v>273</v>
      </c>
      <c r="G10" s="135" t="str">
        <f>IF((E10=""),"","("&amp;UPPER(VLOOKUP(E10,[1]Prijave!$C$6:$E$100,3))&amp;")")</f>
        <v>(B2)</v>
      </c>
      <c r="I10" s="131"/>
    </row>
    <row r="11" spans="1:31" ht="12" x14ac:dyDescent="0.3">
      <c r="B11" s="455"/>
      <c r="C11" s="456"/>
      <c r="D11" s="123" t="s">
        <v>96</v>
      </c>
      <c r="E11" s="130" t="str">
        <f>IF((B10=""),"","("&amp;UPPER(VLOOKUP(B10,[1]Prijave!$C$6:$E$100,3))&amp;")")</f>
        <v>(RAK)</v>
      </c>
      <c r="I11" s="131"/>
      <c r="J11" s="125" t="str">
        <f>IF((I12=""),"",VLOOKUP(I12,[1]Prijave!$C$6:$E$100,2))</f>
        <v>KADUNC IZIDOR</v>
      </c>
      <c r="K11" s="126"/>
    </row>
    <row r="12" spans="1:31" x14ac:dyDescent="0.25">
      <c r="A12" s="42" t="s">
        <v>97</v>
      </c>
      <c r="B12" s="455">
        <v>17</v>
      </c>
      <c r="C12" s="456">
        <v>5</v>
      </c>
      <c r="D12" s="116" t="str">
        <f>IF((B12=""),"",VLOOKUP(B12,[1]Prijave!$C$6:$E$100,2))</f>
        <v>SOMRAK ERAZEM</v>
      </c>
      <c r="E12" s="117"/>
      <c r="I12" s="132">
        <v>12</v>
      </c>
      <c r="J12" s="128" t="s">
        <v>279</v>
      </c>
      <c r="K12" s="129" t="str">
        <f>IF((I12=""),"","("&amp;UPPER(VLOOKUP(I12,[1]Prijave!$C$6:$E$100,3))&amp;")")</f>
        <v>(ŠENTJOŠT)</v>
      </c>
    </row>
    <row r="13" spans="1:31" ht="12" x14ac:dyDescent="0.3">
      <c r="B13" s="455"/>
      <c r="C13" s="456"/>
      <c r="D13" s="123" t="s">
        <v>96</v>
      </c>
      <c r="E13" s="124" t="str">
        <f>IF((B12=""),"","("&amp;UPPER(VLOOKUP(B12,[1]Prijave!$C$6:$E$100,3))&amp;")")</f>
        <v>(KRKA)</v>
      </c>
      <c r="F13" s="125" t="str">
        <f>IF((E14=""),"",VLOOKUP(E14,[1]Prijave!$C$6:$E$100,2))</f>
        <v>KADUNC IZIDOR</v>
      </c>
      <c r="G13" s="126"/>
      <c r="I13" s="131"/>
      <c r="K13" s="131"/>
    </row>
    <row r="14" spans="1:31" x14ac:dyDescent="0.25">
      <c r="A14" s="42" t="s">
        <v>98</v>
      </c>
      <c r="B14" s="455">
        <v>12</v>
      </c>
      <c r="C14" s="456">
        <v>6</v>
      </c>
      <c r="D14" s="116" t="str">
        <f>IF((B14=""),"",VLOOKUP(B14,[1]Prijave!$C$6:$E$100,2))</f>
        <v>KADUNC IZIDOR</v>
      </c>
      <c r="E14" s="127">
        <v>12</v>
      </c>
      <c r="F14" s="128" t="s">
        <v>278</v>
      </c>
      <c r="G14" s="129" t="str">
        <f>IF((E14=""),"","("&amp;UPPER(VLOOKUP(E14,[1]Prijave!$C$6:$E$100,3))&amp;")")</f>
        <v>(ŠENTJOŠT)</v>
      </c>
      <c r="I14" s="131"/>
      <c r="K14" s="131"/>
    </row>
    <row r="15" spans="1:31" ht="12" x14ac:dyDescent="0.3">
      <c r="B15" s="455"/>
      <c r="C15" s="456"/>
      <c r="D15" s="123"/>
      <c r="E15" s="130" t="str">
        <f>IF((B14=""),"","("&amp;UPPER(VLOOKUP(B14,[1]Prijave!$C$6:$E$100,3))&amp;")")</f>
        <v>(ŠENTJOŠT)</v>
      </c>
      <c r="G15" s="131"/>
      <c r="H15" s="125" t="str">
        <f>IF((G16=""),"",VLOOKUP(G16,[1]Prijave!$C$6:$E$100,2))</f>
        <v>KADUNC IZIDOR</v>
      </c>
      <c r="I15" s="133"/>
      <c r="K15" s="131"/>
    </row>
    <row r="16" spans="1:31" x14ac:dyDescent="0.25">
      <c r="A16" s="42" t="s">
        <v>99</v>
      </c>
      <c r="B16" s="455">
        <v>23</v>
      </c>
      <c r="C16" s="456">
        <v>7</v>
      </c>
      <c r="D16" s="116" t="str">
        <f>IF((B16=""),"",VLOOKUP(B16,[1]Prijave!$C$6:$E$100,2))</f>
        <v>ZAJC TINE</v>
      </c>
      <c r="E16" s="117"/>
      <c r="G16" s="132">
        <v>12</v>
      </c>
      <c r="H16" s="134" t="s">
        <v>279</v>
      </c>
      <c r="I16" s="135" t="str">
        <f>IF((G16=""),"","("&amp;UPPER(VLOOKUP(G16,[1]Prijave!$C$6:$E$100,3))&amp;")")</f>
        <v>(ŠENTJOŠT)</v>
      </c>
      <c r="K16" s="131"/>
    </row>
    <row r="17" spans="1:13" x14ac:dyDescent="0.25">
      <c r="B17" s="455"/>
      <c r="C17" s="456"/>
      <c r="E17" s="124" t="str">
        <f>IF((B16=""),"","("&amp;UPPER(VLOOKUP(B16,[1]Prijave!$C$6:$E$100,3))&amp;")")</f>
        <v>(VES)</v>
      </c>
      <c r="F17" s="125" t="str">
        <f>IF((E18=""),"",VLOOKUP(E18,[1]Prijave!$C$6:$E$100,2))</f>
        <v>LUKANČIČ ŽAN</v>
      </c>
      <c r="G17" s="133"/>
      <c r="K17" s="131"/>
    </row>
    <row r="18" spans="1:13" x14ac:dyDescent="0.25">
      <c r="A18" s="42" t="s">
        <v>100</v>
      </c>
      <c r="B18" s="455">
        <v>13</v>
      </c>
      <c r="C18" s="456">
        <v>8</v>
      </c>
      <c r="D18" s="116" t="str">
        <f>IF((B18=""),"",VLOOKUP(B18,[1]Prijave!$C$6:$E$100,2))</f>
        <v>LUKANČIČ ŽAN</v>
      </c>
      <c r="E18" s="132">
        <v>13</v>
      </c>
      <c r="F18" s="134" t="s">
        <v>272</v>
      </c>
      <c r="G18" s="135" t="str">
        <f>IF((E18=""),"","("&amp;UPPER(VLOOKUP(E18,[1]Prijave!$C$6:$E$100,3))&amp;")")</f>
        <v>(LOG)</v>
      </c>
      <c r="K18" s="131"/>
    </row>
    <row r="19" spans="1:13" ht="12" x14ac:dyDescent="0.3">
      <c r="B19" s="455"/>
      <c r="C19" s="456"/>
      <c r="D19" s="123" t="s">
        <v>101</v>
      </c>
      <c r="E19" s="130" t="str">
        <f>IF((B18=""),"","("&amp;UPPER(VLOOKUP(B18,[1]Prijave!$C$6:$E$100,3))&amp;")")</f>
        <v>(LOG)</v>
      </c>
      <c r="K19" s="131"/>
      <c r="L19" s="125" t="str">
        <f>IF((K20=""),"",VLOOKUP(K20,[1]Prijave!$C$6:$E$100,2))</f>
        <v>STRLE OLIVER</v>
      </c>
      <c r="M19" s="126"/>
    </row>
    <row r="20" spans="1:13" x14ac:dyDescent="0.25">
      <c r="A20" s="42" t="s">
        <v>102</v>
      </c>
      <c r="B20" s="455">
        <v>9</v>
      </c>
      <c r="C20" s="456">
        <v>9</v>
      </c>
      <c r="D20" s="116" t="str">
        <f>IF((B20=""),"",VLOOKUP(B20,[1]Prijave!$C$6:$E$100,2))</f>
        <v>STRLE OLIVER</v>
      </c>
      <c r="E20" s="117"/>
      <c r="K20" s="132">
        <v>9</v>
      </c>
      <c r="L20" s="128" t="s">
        <v>273</v>
      </c>
      <c r="M20" s="136" t="str">
        <f>IF((K20=""),"","("&amp;UPPER(VLOOKUP(K20,[1]Prijave!$C$6:$E$100,3))&amp;")")</f>
        <v>(LOG)</v>
      </c>
    </row>
    <row r="21" spans="1:13" ht="12" x14ac:dyDescent="0.3">
      <c r="B21" s="455"/>
      <c r="C21" s="456"/>
      <c r="D21" s="123" t="s">
        <v>101</v>
      </c>
      <c r="E21" s="124" t="str">
        <f>IF((B20=""),"","("&amp;UPPER(VLOOKUP(B20,[1]Prijave!$C$6:$E$100,3))&amp;")")</f>
        <v>(LOG)</v>
      </c>
      <c r="F21" s="125" t="str">
        <f>IF((E22=""),"",VLOOKUP(E22,[1]Prijave!$C$6:$E$100,2))</f>
        <v>STRLE OLIVER</v>
      </c>
      <c r="G21" s="126"/>
      <c r="K21" s="131"/>
      <c r="M21" s="135"/>
    </row>
    <row r="22" spans="1:13" x14ac:dyDescent="0.25">
      <c r="A22" s="42" t="s">
        <v>103</v>
      </c>
      <c r="B22" s="455">
        <v>20</v>
      </c>
      <c r="C22" s="456">
        <v>10</v>
      </c>
      <c r="D22" s="116" t="str">
        <f>IF((B22=""),"",VLOOKUP(B22,[1]Prijave!$C$6:$E$100,2))</f>
        <v>BORAK ČRT</v>
      </c>
      <c r="E22" s="127">
        <v>9</v>
      </c>
      <c r="F22" s="128" t="s">
        <v>271</v>
      </c>
      <c r="G22" s="129" t="str">
        <f>IF((E22=""),"","("&amp;UPPER(VLOOKUP(E22,[1]Prijave!$C$6:$E$100,3))&amp;")")</f>
        <v>(LOG)</v>
      </c>
      <c r="K22" s="131"/>
      <c r="M22" s="135"/>
    </row>
    <row r="23" spans="1:13" ht="12" x14ac:dyDescent="0.3">
      <c r="B23" s="455"/>
      <c r="C23" s="456"/>
      <c r="D23" s="123"/>
      <c r="E23" s="130" t="str">
        <f>IF((B22=""),"","("&amp;UPPER(VLOOKUP(B22,[1]Prijave!$C$6:$E$100,3))&amp;")")</f>
        <v>(VES)</v>
      </c>
      <c r="G23" s="131"/>
      <c r="H23" s="125" t="str">
        <f>IF((G24=""),"",VLOOKUP(G24,[1]Prijave!$C$6:$E$100,2))</f>
        <v>STRLE OLIVER</v>
      </c>
      <c r="I23" s="126"/>
      <c r="K23" s="131"/>
      <c r="M23" s="135"/>
    </row>
    <row r="24" spans="1:13" x14ac:dyDescent="0.25">
      <c r="A24" s="42" t="s">
        <v>104</v>
      </c>
      <c r="B24" s="455">
        <v>15</v>
      </c>
      <c r="C24" s="456">
        <v>11</v>
      </c>
      <c r="D24" s="116" t="str">
        <f>IF((B24=""),"",VLOOKUP(B24,[1]Prijave!$C$6:$E$100,2))</f>
        <v>ČASAR TEVŽ</v>
      </c>
      <c r="E24" s="117"/>
      <c r="G24" s="132">
        <v>9</v>
      </c>
      <c r="H24" s="128" t="s">
        <v>273</v>
      </c>
      <c r="I24" s="129" t="str">
        <f>IF((G24=""),"","("&amp;UPPER(VLOOKUP(G24,[1]Prijave!$C$6:$E$100,3))&amp;")")</f>
        <v>(LOG)</v>
      </c>
      <c r="K24" s="131"/>
      <c r="M24" s="135"/>
    </row>
    <row r="25" spans="1:13" x14ac:dyDescent="0.25">
      <c r="B25" s="455"/>
      <c r="C25" s="456"/>
      <c r="E25" s="124" t="str">
        <f>IF((B24=""),"","("&amp;UPPER(VLOOKUP(B24,[1]Prijave!$C$6:$E$100,3))&amp;")")</f>
        <v>(MEN)</v>
      </c>
      <c r="F25" s="125" t="str">
        <f>IF((E26=""),"",VLOOKUP(E26,[1]Prijave!$C$6:$E$100,2))</f>
        <v>ŽIVEC ARNE</v>
      </c>
      <c r="G25" s="133"/>
      <c r="I25" s="131"/>
      <c r="K25" s="131"/>
      <c r="M25" s="135"/>
    </row>
    <row r="26" spans="1:13" x14ac:dyDescent="0.25">
      <c r="A26" s="42" t="s">
        <v>105</v>
      </c>
      <c r="B26" s="455">
        <v>21</v>
      </c>
      <c r="C26" s="456">
        <v>12</v>
      </c>
      <c r="D26" s="116" t="str">
        <f>IF((B26=""),"",VLOOKUP(B26,[1]Prijave!$C$6:$E$100,2))</f>
        <v>ŽIVEC ARNE</v>
      </c>
      <c r="E26" s="132">
        <v>21</v>
      </c>
      <c r="F26" s="134" t="s">
        <v>272</v>
      </c>
      <c r="G26" s="135" t="str">
        <f>IF((E26=""),"","("&amp;UPPER(VLOOKUP(E26,[1]Prijave!$C$6:$E$100,3))&amp;")")</f>
        <v>(PRE)</v>
      </c>
      <c r="I26" s="131"/>
      <c r="K26" s="131"/>
      <c r="M26" s="135"/>
    </row>
    <row r="27" spans="1:13" ht="12" x14ac:dyDescent="0.3">
      <c r="B27" s="455"/>
      <c r="C27" s="456"/>
      <c r="D27" s="123" t="s">
        <v>96</v>
      </c>
      <c r="E27" s="130" t="str">
        <f>IF((B26=""),"","("&amp;UPPER(VLOOKUP(B26,[1]Prijave!$C$6:$E$100,3))&amp;")")</f>
        <v>(PRE)</v>
      </c>
      <c r="I27" s="131"/>
      <c r="J27" s="125" t="str">
        <f>IF((I28=""),"",VLOOKUP(I28,[1]Prijave!$C$6:$E$100,2))</f>
        <v>STRLE OLIVER</v>
      </c>
      <c r="K27" s="133"/>
      <c r="M27" s="135"/>
    </row>
    <row r="28" spans="1:13" x14ac:dyDescent="0.25">
      <c r="A28" s="42" t="s">
        <v>106</v>
      </c>
      <c r="B28" s="455">
        <v>25</v>
      </c>
      <c r="C28" s="456">
        <v>13</v>
      </c>
      <c r="D28" s="116" t="str">
        <f>IF((B28=""),"",VLOOKUP(B28,[1]Prijave!$C$6:$E$100,2))</f>
        <v>KOŽELJ NEJC</v>
      </c>
      <c r="E28" s="117"/>
      <c r="I28" s="132">
        <v>9</v>
      </c>
      <c r="J28" s="128" t="s">
        <v>273</v>
      </c>
      <c r="K28" s="135" t="str">
        <f>IF((I28=""),"","("&amp;UPPER(VLOOKUP(I28,[1]Prijave!$C$6:$E$100,3))&amp;")")</f>
        <v>(LOG)</v>
      </c>
      <c r="M28" s="135"/>
    </row>
    <row r="29" spans="1:13" ht="12" x14ac:dyDescent="0.3">
      <c r="B29" s="455"/>
      <c r="C29" s="456"/>
      <c r="D29" s="123" t="s">
        <v>96</v>
      </c>
      <c r="E29" s="124" t="str">
        <f>IF((B28=""),"","("&amp;UPPER(VLOOKUP(B28,[1]Prijave!$C$6:$E$100,3))&amp;")")</f>
        <v>(ŠENTJERNEJ)</v>
      </c>
      <c r="F29" s="125" t="str">
        <f>IF((E30=""),"",VLOOKUP(E30,[1]Prijave!$C$6:$E$100,2))</f>
        <v>KOŽELJ NEJC</v>
      </c>
      <c r="G29" s="126"/>
      <c r="I29" s="131"/>
      <c r="M29" s="135"/>
    </row>
    <row r="30" spans="1:13" x14ac:dyDescent="0.25">
      <c r="A30" s="42" t="s">
        <v>107</v>
      </c>
      <c r="B30" s="455">
        <v>3</v>
      </c>
      <c r="C30" s="456">
        <v>14</v>
      </c>
      <c r="D30" s="116" t="str">
        <f>IF((B30=""),"",VLOOKUP(B30,[1]Prijave!$C$6:$E$100,2))</f>
        <v>DJURAŠINOVIČ ENEJ</v>
      </c>
      <c r="E30" s="127">
        <v>25</v>
      </c>
      <c r="F30" s="128" t="s">
        <v>273</v>
      </c>
      <c r="G30" s="129" t="str">
        <f>IF((E30=""),"","("&amp;UPPER(VLOOKUP(E30,[1]Prijave!$C$6:$E$100,3))&amp;")")</f>
        <v>(ŠENTJERNEJ)</v>
      </c>
      <c r="I30" s="131"/>
      <c r="M30" s="135"/>
    </row>
    <row r="31" spans="1:13" ht="12" x14ac:dyDescent="0.3">
      <c r="B31" s="455"/>
      <c r="C31" s="456"/>
      <c r="D31" s="123"/>
      <c r="E31" s="130" t="str">
        <f>IF((B30=""),"","("&amp;UPPER(VLOOKUP(B30,[1]Prijave!$C$6:$E$100,3))&amp;")")</f>
        <v>(LOG)</v>
      </c>
      <c r="G31" s="131"/>
      <c r="H31" s="125" t="str">
        <f>IF((G32=""),"",VLOOKUP(G32,[1]Prijave!$C$6:$E$100,2))</f>
        <v>BOBIČ ŽAN</v>
      </c>
      <c r="I31" s="133"/>
      <c r="M31" s="135"/>
    </row>
    <row r="32" spans="1:13" x14ac:dyDescent="0.25">
      <c r="A32" s="42" t="s">
        <v>108</v>
      </c>
      <c r="B32" s="455">
        <v>31</v>
      </c>
      <c r="C32" s="456">
        <v>15</v>
      </c>
      <c r="D32" s="116" t="str">
        <f>IF((B32=""),"",VLOOKUP(B32,[1]Prijave!$C$6:$E$100,2))</f>
        <v>BERGANT ADAM</v>
      </c>
      <c r="E32" s="117"/>
      <c r="G32" s="132">
        <v>5</v>
      </c>
      <c r="H32" s="134" t="s">
        <v>272</v>
      </c>
      <c r="I32" s="135" t="str">
        <f>IF((G32=""),"","("&amp;UPPER(VLOOKUP(G32,[1]Prijave!$C$6:$E$100,3))&amp;")")</f>
        <v>(ŠD SU)</v>
      </c>
      <c r="M32" s="135"/>
    </row>
    <row r="33" spans="1:13" x14ac:dyDescent="0.25">
      <c r="B33" s="455"/>
      <c r="C33" s="456"/>
      <c r="E33" s="124" t="str">
        <f>IF((B32=""),"","("&amp;UPPER(VLOOKUP(B32,[1]Prijave!$C$6:$E$100,3))&amp;")")</f>
        <v>(LOG)</v>
      </c>
      <c r="F33" s="125" t="str">
        <f>IF((E34=""),"",VLOOKUP(E34,[1]Prijave!$C$6:$E$100,2))</f>
        <v>BOBIČ ŽAN</v>
      </c>
      <c r="G33" s="133"/>
      <c r="M33" s="135"/>
    </row>
    <row r="34" spans="1:13" x14ac:dyDescent="0.25">
      <c r="A34" s="42" t="s">
        <v>109</v>
      </c>
      <c r="B34" s="455">
        <v>5</v>
      </c>
      <c r="C34" s="456">
        <v>16</v>
      </c>
      <c r="D34" s="116" t="str">
        <f>IF((B34=""),"",VLOOKUP(B34,[1]Prijave!$C$6:$E$100,2))</f>
        <v>BOBIČ ŽAN</v>
      </c>
      <c r="E34" s="132">
        <v>5</v>
      </c>
      <c r="F34" s="134" t="s">
        <v>272</v>
      </c>
      <c r="G34" s="135" t="str">
        <f>IF((E34=""),"","("&amp;UPPER(VLOOKUP(E34,[1]Prijave!$C$6:$E$100,3))&amp;")")</f>
        <v>(ŠD SU)</v>
      </c>
      <c r="M34" s="135"/>
    </row>
    <row r="35" spans="1:13" ht="12" x14ac:dyDescent="0.3">
      <c r="B35" s="455"/>
      <c r="C35" s="456"/>
      <c r="D35" s="123" t="s">
        <v>110</v>
      </c>
      <c r="E35" s="130" t="str">
        <f>IF((B34=""),"","("&amp;UPPER(VLOOKUP(B34,[1]Prijave!$C$6:$E$100,3))&amp;")")</f>
        <v>(ŠD SU)</v>
      </c>
    </row>
  </sheetData>
  <mergeCells count="34">
    <mergeCell ref="B32:B33"/>
    <mergeCell ref="C32:C33"/>
    <mergeCell ref="B34:B35"/>
    <mergeCell ref="C34:C35"/>
    <mergeCell ref="B26:B27"/>
    <mergeCell ref="C26:C27"/>
    <mergeCell ref="B28:B29"/>
    <mergeCell ref="C28:C29"/>
    <mergeCell ref="B30:B31"/>
    <mergeCell ref="C30:C31"/>
    <mergeCell ref="B20:B21"/>
    <mergeCell ref="C20:C21"/>
    <mergeCell ref="B22:B23"/>
    <mergeCell ref="C22:C23"/>
    <mergeCell ref="B24:B25"/>
    <mergeCell ref="C24:C25"/>
    <mergeCell ref="B14:B15"/>
    <mergeCell ref="C14:C15"/>
    <mergeCell ref="B16:B17"/>
    <mergeCell ref="C16:C17"/>
    <mergeCell ref="B18:B19"/>
    <mergeCell ref="C18:C19"/>
    <mergeCell ref="B8:B9"/>
    <mergeCell ref="C8:C9"/>
    <mergeCell ref="B10:B11"/>
    <mergeCell ref="C10:C11"/>
    <mergeCell ref="B12:B13"/>
    <mergeCell ref="C12:C13"/>
    <mergeCell ref="C1:M1"/>
    <mergeCell ref="C2:M2"/>
    <mergeCell ref="B4:B5"/>
    <mergeCell ref="C4:C5"/>
    <mergeCell ref="B6:B7"/>
    <mergeCell ref="C6:C7"/>
  </mergeCells>
  <printOptions horizontalCentered="1"/>
  <pageMargins left="0.15748031496062992" right="0.15748031496062992" top="0.47244094488188981" bottom="0.51181102362204722" header="0.11811023622047245" footer="0.11811023622047245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A5FC-741B-4B2D-951F-892616BD4109}">
  <sheetPr>
    <tabColor rgb="FFC00000"/>
  </sheetPr>
  <dimension ref="A1:O81"/>
  <sheetViews>
    <sheetView workbookViewId="0">
      <selection activeCell="C24" sqref="C24"/>
    </sheetView>
  </sheetViews>
  <sheetFormatPr defaultColWidth="10" defaultRowHeight="12.5" x14ac:dyDescent="0.25"/>
  <cols>
    <col min="1" max="1" width="6.7265625" style="6" customWidth="1"/>
    <col min="2" max="2" width="7.26953125" style="4" customWidth="1"/>
    <col min="3" max="3" width="7.7265625" style="5" bestFit="1" customWidth="1"/>
    <col min="4" max="4" width="24.1796875" style="7" customWidth="1"/>
    <col min="5" max="5" width="12.36328125" style="40" customWidth="1"/>
    <col min="6" max="6" width="7.453125" style="7" bestFit="1" customWidth="1"/>
    <col min="7" max="7" width="26.54296875" style="6" customWidth="1"/>
    <col min="8" max="8" width="7.54296875" style="7" bestFit="1" customWidth="1"/>
    <col min="9" max="9" width="18.81640625" style="33" bestFit="1" customWidth="1"/>
    <col min="10" max="15" width="10" style="33"/>
    <col min="16" max="16384" width="10" style="1"/>
  </cols>
  <sheetData>
    <row r="1" spans="1:15" ht="18.5" thickBot="1" x14ac:dyDescent="0.45">
      <c r="A1" s="319" t="s">
        <v>0</v>
      </c>
      <c r="B1" s="320"/>
      <c r="C1" s="320"/>
      <c r="D1" s="320"/>
      <c r="E1" s="320"/>
      <c r="F1" s="320"/>
      <c r="G1" s="321"/>
      <c r="H1" s="1"/>
      <c r="I1" s="2" t="s">
        <v>1</v>
      </c>
      <c r="J1" s="3" t="s">
        <v>2</v>
      </c>
      <c r="K1" s="2" t="s">
        <v>3</v>
      </c>
      <c r="L1" s="2" t="s">
        <v>4</v>
      </c>
      <c r="M1" s="2" t="s">
        <v>5</v>
      </c>
      <c r="N1" s="2"/>
      <c r="O1" s="2"/>
    </row>
    <row r="2" spans="1:15" ht="13.5" thickBot="1" x14ac:dyDescent="0.35">
      <c r="A2" s="1"/>
      <c r="D2" s="6"/>
      <c r="E2" s="7"/>
      <c r="F2" s="8"/>
      <c r="G2" s="7"/>
      <c r="H2" s="1"/>
      <c r="I2" s="9"/>
      <c r="J2" s="10"/>
      <c r="K2" s="10"/>
      <c r="L2" s="10"/>
      <c r="M2" s="10"/>
      <c r="N2" s="10"/>
      <c r="O2" s="10"/>
    </row>
    <row r="3" spans="1:15" ht="16" thickBot="1" x14ac:dyDescent="0.4">
      <c r="B3" s="11" t="s">
        <v>6</v>
      </c>
      <c r="C3" s="12"/>
      <c r="D3" s="13" t="s">
        <v>111</v>
      </c>
      <c r="E3" s="14"/>
      <c r="F3" s="14"/>
      <c r="G3" s="6" t="s">
        <v>8</v>
      </c>
      <c r="H3" s="1"/>
      <c r="I3" s="15" t="s">
        <v>9</v>
      </c>
      <c r="J3" s="3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s="14" customFormat="1" ht="13.5" thickBot="1" x14ac:dyDescent="0.35">
      <c r="B4" s="16"/>
      <c r="C4" s="17"/>
      <c r="I4" s="18"/>
      <c r="J4" s="10"/>
      <c r="K4" s="10"/>
      <c r="L4" s="10"/>
      <c r="M4" s="10"/>
      <c r="N4" s="10"/>
      <c r="O4" s="10"/>
    </row>
    <row r="5" spans="1:15" s="14" customFormat="1" ht="13" x14ac:dyDescent="0.3">
      <c r="A5" s="19" t="s">
        <v>16</v>
      </c>
      <c r="B5" s="20" t="s">
        <v>17</v>
      </c>
      <c r="C5" s="20" t="s">
        <v>18</v>
      </c>
      <c r="D5" s="20" t="s">
        <v>19</v>
      </c>
      <c r="E5" s="20" t="s">
        <v>20</v>
      </c>
      <c r="F5" s="21" t="s">
        <v>21</v>
      </c>
      <c r="G5" s="20" t="s">
        <v>22</v>
      </c>
      <c r="I5" s="2"/>
      <c r="J5" s="22" t="s">
        <v>23</v>
      </c>
      <c r="K5" s="15" t="s">
        <v>3</v>
      </c>
      <c r="L5" s="15" t="s">
        <v>4</v>
      </c>
      <c r="M5" s="15" t="s">
        <v>24</v>
      </c>
      <c r="N5" s="2"/>
      <c r="O5" s="2"/>
    </row>
    <row r="6" spans="1:15" s="14" customFormat="1" ht="14.25" customHeight="1" x14ac:dyDescent="0.35">
      <c r="A6" s="23"/>
      <c r="B6" s="24"/>
      <c r="C6" s="25">
        <v>1</v>
      </c>
      <c r="D6" s="26" t="s">
        <v>112</v>
      </c>
      <c r="E6" s="26" t="s">
        <v>31</v>
      </c>
      <c r="F6" s="27"/>
      <c r="G6" s="28"/>
      <c r="I6" s="29"/>
      <c r="J6" s="30"/>
      <c r="K6" s="30"/>
      <c r="L6" s="30"/>
      <c r="M6" s="30"/>
      <c r="N6" s="29"/>
      <c r="O6" s="29"/>
    </row>
    <row r="7" spans="1:15" s="14" customFormat="1" ht="14.25" customHeight="1" x14ac:dyDescent="0.35">
      <c r="A7" s="23"/>
      <c r="B7" s="24"/>
      <c r="C7" s="25">
        <v>2</v>
      </c>
      <c r="D7" s="26" t="s">
        <v>113</v>
      </c>
      <c r="E7" s="26" t="s">
        <v>68</v>
      </c>
      <c r="F7" s="27"/>
      <c r="G7" s="28"/>
      <c r="I7" s="2"/>
      <c r="J7" s="3" t="s">
        <v>29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</row>
    <row r="8" spans="1:15" s="14" customFormat="1" ht="14.25" customHeight="1" x14ac:dyDescent="0.35">
      <c r="A8" s="23"/>
      <c r="B8" s="24"/>
      <c r="C8" s="25">
        <v>3</v>
      </c>
      <c r="D8" s="26" t="s">
        <v>114</v>
      </c>
      <c r="E8" s="26" t="s">
        <v>63</v>
      </c>
      <c r="F8" s="27"/>
      <c r="G8" s="28"/>
      <c r="I8" s="29"/>
      <c r="J8" s="10"/>
      <c r="K8" s="10"/>
      <c r="L8" s="10"/>
      <c r="M8" s="10"/>
      <c r="N8" s="10"/>
      <c r="O8" s="10"/>
    </row>
    <row r="9" spans="1:15" s="14" customFormat="1" ht="14.25" customHeight="1" x14ac:dyDescent="0.35">
      <c r="A9" s="23"/>
      <c r="B9" s="24"/>
      <c r="C9" s="25">
        <v>4</v>
      </c>
      <c r="D9" s="26" t="s">
        <v>115</v>
      </c>
      <c r="E9" s="26" t="s">
        <v>56</v>
      </c>
      <c r="F9" s="27"/>
      <c r="G9" s="28"/>
      <c r="I9" s="322" t="s">
        <v>34</v>
      </c>
      <c r="J9" s="322"/>
      <c r="K9" s="322"/>
      <c r="L9" s="322"/>
      <c r="M9" s="322"/>
      <c r="N9" s="322"/>
      <c r="O9" s="322"/>
    </row>
    <row r="10" spans="1:15" s="14" customFormat="1" ht="14.25" customHeight="1" x14ac:dyDescent="0.35">
      <c r="A10" s="23"/>
      <c r="B10" s="24"/>
      <c r="C10" s="25">
        <v>5</v>
      </c>
      <c r="D10" s="26" t="s">
        <v>116</v>
      </c>
      <c r="E10" s="26" t="s">
        <v>44</v>
      </c>
      <c r="F10" s="27"/>
      <c r="G10" s="28"/>
      <c r="I10" s="31"/>
      <c r="J10" s="31"/>
      <c r="K10" s="31"/>
      <c r="L10" s="31"/>
      <c r="M10" s="31"/>
      <c r="N10" s="31"/>
      <c r="O10" s="31"/>
    </row>
    <row r="11" spans="1:15" s="14" customFormat="1" ht="14.25" customHeight="1" x14ac:dyDescent="0.35">
      <c r="A11" s="23"/>
      <c r="B11" s="24"/>
      <c r="C11" s="25">
        <v>6</v>
      </c>
      <c r="D11" s="26" t="s">
        <v>117</v>
      </c>
      <c r="E11" s="26" t="s">
        <v>56</v>
      </c>
      <c r="F11" s="27"/>
      <c r="G11" s="28"/>
      <c r="I11" s="31"/>
      <c r="J11" s="31"/>
      <c r="K11" s="31"/>
      <c r="L11" s="31"/>
      <c r="M11" s="31"/>
      <c r="N11" s="31"/>
      <c r="O11" s="31"/>
    </row>
    <row r="12" spans="1:15" s="14" customFormat="1" ht="14.25" customHeight="1" x14ac:dyDescent="0.35">
      <c r="A12" s="23"/>
      <c r="B12" s="24"/>
      <c r="C12" s="25">
        <v>7</v>
      </c>
      <c r="D12" s="26" t="s">
        <v>118</v>
      </c>
      <c r="E12" s="26" t="s">
        <v>63</v>
      </c>
      <c r="F12" s="27"/>
      <c r="G12" s="28"/>
      <c r="I12" s="31"/>
      <c r="J12" s="31"/>
      <c r="K12" s="31"/>
      <c r="L12" s="31"/>
      <c r="M12" s="31"/>
      <c r="N12" s="31"/>
      <c r="O12" s="31"/>
    </row>
    <row r="13" spans="1:15" s="14" customFormat="1" ht="14.25" customHeight="1" x14ac:dyDescent="0.35">
      <c r="A13" s="23"/>
      <c r="B13" s="24"/>
      <c r="C13" s="25">
        <v>8</v>
      </c>
      <c r="D13" s="26" t="s">
        <v>119</v>
      </c>
      <c r="E13" s="26" t="s">
        <v>31</v>
      </c>
      <c r="F13" s="27"/>
      <c r="G13" s="28"/>
      <c r="I13" s="31"/>
      <c r="J13" s="31"/>
      <c r="K13" s="31"/>
      <c r="L13" s="31"/>
      <c r="M13" s="31"/>
      <c r="N13" s="31"/>
      <c r="O13" s="31"/>
    </row>
    <row r="14" spans="1:15" s="14" customFormat="1" ht="14.25" customHeight="1" x14ac:dyDescent="0.35">
      <c r="A14" s="23"/>
      <c r="B14" s="24"/>
      <c r="C14" s="25">
        <v>9</v>
      </c>
      <c r="D14" s="26" t="s">
        <v>120</v>
      </c>
      <c r="E14" s="26" t="s">
        <v>68</v>
      </c>
      <c r="F14" s="27"/>
      <c r="G14" s="28"/>
      <c r="I14" s="31"/>
      <c r="J14" s="31"/>
      <c r="K14" s="31"/>
      <c r="L14" s="31"/>
      <c r="M14" s="31"/>
      <c r="N14" s="31"/>
      <c r="O14" s="31"/>
    </row>
    <row r="15" spans="1:15" s="14" customFormat="1" ht="14.25" customHeight="1" x14ac:dyDescent="0.35">
      <c r="A15" s="23"/>
      <c r="B15" s="24"/>
      <c r="C15" s="25">
        <v>10</v>
      </c>
      <c r="D15" s="26" t="s">
        <v>121</v>
      </c>
      <c r="E15" s="26" t="s">
        <v>26</v>
      </c>
      <c r="F15" s="27"/>
      <c r="G15" s="28"/>
      <c r="I15" s="31"/>
      <c r="J15" s="31"/>
      <c r="K15" s="31"/>
      <c r="L15" s="31"/>
      <c r="M15" s="31"/>
      <c r="N15" s="31"/>
      <c r="O15" s="31"/>
    </row>
    <row r="16" spans="1:15" s="14" customFormat="1" ht="14.25" customHeight="1" x14ac:dyDescent="0.35">
      <c r="A16" s="23"/>
      <c r="B16" s="24"/>
      <c r="C16" s="25">
        <v>11</v>
      </c>
      <c r="D16" s="26" t="s">
        <v>122</v>
      </c>
      <c r="E16" s="26" t="s">
        <v>36</v>
      </c>
      <c r="F16" s="27"/>
      <c r="G16" s="28"/>
      <c r="I16" s="31"/>
      <c r="J16" s="31"/>
      <c r="K16" s="31"/>
      <c r="L16" s="31"/>
      <c r="M16" s="31"/>
      <c r="N16" s="31"/>
      <c r="O16" s="31"/>
    </row>
    <row r="17" spans="1:15" s="14" customFormat="1" ht="14.25" customHeight="1" x14ac:dyDescent="0.35">
      <c r="A17" s="23"/>
      <c r="B17" s="24"/>
      <c r="C17" s="25">
        <v>12</v>
      </c>
      <c r="D17" s="26" t="s">
        <v>123</v>
      </c>
      <c r="E17" s="26" t="s">
        <v>26</v>
      </c>
      <c r="F17" s="27"/>
      <c r="G17" s="28"/>
      <c r="I17" s="31"/>
      <c r="J17" s="31"/>
      <c r="K17" s="31"/>
      <c r="L17" s="31"/>
      <c r="M17" s="31"/>
      <c r="N17" s="31"/>
      <c r="O17" s="31"/>
    </row>
    <row r="18" spans="1:15" s="14" customFormat="1" ht="14.25" customHeight="1" x14ac:dyDescent="0.35">
      <c r="A18" s="23"/>
      <c r="B18" s="24"/>
      <c r="C18" s="25">
        <v>13</v>
      </c>
      <c r="D18" s="26" t="s">
        <v>124</v>
      </c>
      <c r="E18" s="26" t="s">
        <v>31</v>
      </c>
      <c r="F18" s="27"/>
      <c r="G18" s="28"/>
      <c r="I18" s="31"/>
      <c r="J18" s="31"/>
      <c r="K18" s="31"/>
      <c r="L18" s="31"/>
      <c r="M18" s="31"/>
      <c r="N18" s="31"/>
      <c r="O18" s="31"/>
    </row>
    <row r="19" spans="1:15" s="14" customFormat="1" ht="14.25" customHeight="1" x14ac:dyDescent="0.35">
      <c r="A19" s="23"/>
      <c r="B19" s="24"/>
      <c r="C19" s="25">
        <v>14</v>
      </c>
      <c r="D19" s="26" t="s">
        <v>125</v>
      </c>
      <c r="E19" s="26" t="s">
        <v>56</v>
      </c>
      <c r="F19" s="27"/>
      <c r="G19" s="28"/>
      <c r="I19" s="31"/>
      <c r="J19" s="31"/>
      <c r="K19" s="31"/>
      <c r="L19" s="31"/>
      <c r="M19" s="31"/>
      <c r="N19" s="31"/>
      <c r="O19" s="31"/>
    </row>
    <row r="20" spans="1:15" s="14" customFormat="1" ht="14.25" customHeight="1" x14ac:dyDescent="0.35">
      <c r="A20" s="23"/>
      <c r="B20" s="24"/>
      <c r="C20" s="25">
        <v>15</v>
      </c>
      <c r="D20" s="26" t="s">
        <v>126</v>
      </c>
      <c r="E20" s="26" t="s">
        <v>56</v>
      </c>
      <c r="F20" s="27"/>
      <c r="G20" s="28"/>
      <c r="I20" s="31"/>
      <c r="J20" s="31"/>
      <c r="K20" s="31"/>
      <c r="L20" s="31"/>
      <c r="M20" s="31"/>
      <c r="N20" s="31"/>
      <c r="O20" s="31"/>
    </row>
    <row r="21" spans="1:15" s="14" customFormat="1" ht="14.25" customHeight="1" x14ac:dyDescent="0.35">
      <c r="A21" s="23"/>
      <c r="B21" s="24"/>
      <c r="C21" s="25">
        <v>16</v>
      </c>
      <c r="D21" s="26" t="s">
        <v>127</v>
      </c>
      <c r="E21" s="26" t="s">
        <v>68</v>
      </c>
      <c r="F21" s="27"/>
      <c r="G21" s="28"/>
      <c r="I21" s="31"/>
      <c r="J21" s="31"/>
      <c r="K21" s="31"/>
      <c r="L21" s="31"/>
      <c r="M21" s="31"/>
      <c r="N21" s="31"/>
      <c r="O21" s="31"/>
    </row>
    <row r="22" spans="1:15" s="14" customFormat="1" ht="14.25" customHeight="1" x14ac:dyDescent="0.35">
      <c r="A22" s="23"/>
      <c r="B22" s="24"/>
      <c r="C22" s="25">
        <v>17</v>
      </c>
      <c r="D22" s="26" t="s">
        <v>128</v>
      </c>
      <c r="E22" s="26" t="s">
        <v>26</v>
      </c>
      <c r="F22" s="27"/>
      <c r="G22" s="28"/>
      <c r="I22" s="31"/>
      <c r="J22" s="31"/>
      <c r="K22" s="31"/>
      <c r="L22" s="31"/>
      <c r="M22" s="31"/>
      <c r="N22" s="31"/>
      <c r="O22" s="31"/>
    </row>
    <row r="23" spans="1:15" s="14" customFormat="1" ht="14.25" customHeight="1" x14ac:dyDescent="0.35">
      <c r="A23" s="23"/>
      <c r="B23" s="24"/>
      <c r="C23" s="25">
        <v>18</v>
      </c>
      <c r="D23" s="26" t="s">
        <v>129</v>
      </c>
      <c r="E23" s="26" t="s">
        <v>36</v>
      </c>
      <c r="F23" s="27"/>
      <c r="G23" s="28"/>
      <c r="I23" s="31"/>
      <c r="J23" s="31"/>
      <c r="K23" s="31"/>
      <c r="L23" s="31"/>
      <c r="M23" s="31"/>
      <c r="N23" s="31"/>
      <c r="O23" s="31"/>
    </row>
    <row r="24" spans="1:15" s="14" customFormat="1" ht="14.25" customHeight="1" x14ac:dyDescent="0.35">
      <c r="A24" s="23"/>
      <c r="B24" s="24"/>
      <c r="C24" s="25"/>
      <c r="D24" s="26"/>
      <c r="E24" s="26"/>
      <c r="F24" s="27"/>
      <c r="G24" s="28"/>
      <c r="I24" s="31"/>
      <c r="J24" s="31"/>
      <c r="K24" s="31"/>
      <c r="L24" s="31"/>
      <c r="M24" s="31"/>
      <c r="N24" s="31"/>
      <c r="O24" s="31"/>
    </row>
    <row r="25" spans="1:15" s="14" customFormat="1" ht="14.25" customHeight="1" x14ac:dyDescent="0.35">
      <c r="A25" s="23"/>
      <c r="B25" s="24"/>
      <c r="C25" s="25"/>
      <c r="D25" s="26"/>
      <c r="E25" s="26"/>
      <c r="F25" s="27"/>
      <c r="G25" s="28"/>
      <c r="I25" s="31"/>
      <c r="J25" s="31"/>
      <c r="K25" s="31"/>
      <c r="L25" s="31"/>
      <c r="M25" s="31"/>
      <c r="N25" s="31"/>
      <c r="O25" s="31"/>
    </row>
    <row r="26" spans="1:15" s="14" customFormat="1" ht="14.25" customHeight="1" x14ac:dyDescent="0.35">
      <c r="A26" s="23"/>
      <c r="B26" s="24"/>
      <c r="C26" s="25"/>
      <c r="D26" s="26"/>
      <c r="E26" s="26"/>
      <c r="F26" s="27"/>
      <c r="G26" s="28"/>
      <c r="I26" s="31"/>
      <c r="J26" s="31"/>
      <c r="K26" s="31"/>
      <c r="L26" s="31"/>
      <c r="M26" s="31"/>
      <c r="N26" s="31"/>
      <c r="O26" s="31"/>
    </row>
    <row r="27" spans="1:15" s="14" customFormat="1" ht="14.25" customHeight="1" x14ac:dyDescent="0.35">
      <c r="A27" s="23"/>
      <c r="B27" s="24"/>
      <c r="C27" s="25"/>
      <c r="D27" s="26"/>
      <c r="E27" s="26"/>
      <c r="F27" s="27"/>
      <c r="G27" s="28"/>
      <c r="I27" s="31"/>
      <c r="J27" s="31"/>
      <c r="K27" s="31"/>
      <c r="L27" s="31"/>
      <c r="M27" s="31"/>
      <c r="N27" s="31"/>
      <c r="O27" s="31"/>
    </row>
    <row r="28" spans="1:15" s="14" customFormat="1" ht="14.25" customHeight="1" x14ac:dyDescent="0.35">
      <c r="A28" s="23"/>
      <c r="B28" s="24"/>
      <c r="C28" s="25"/>
      <c r="D28" s="26"/>
      <c r="E28" s="26"/>
      <c r="F28" s="27"/>
      <c r="G28" s="28"/>
      <c r="I28" s="31"/>
      <c r="J28" s="31"/>
      <c r="K28" s="31"/>
      <c r="L28" s="31"/>
      <c r="M28" s="31"/>
      <c r="N28" s="31"/>
      <c r="O28" s="31"/>
    </row>
    <row r="29" spans="1:15" s="14" customFormat="1" ht="14.25" customHeight="1" x14ac:dyDescent="0.35">
      <c r="A29" s="23"/>
      <c r="B29" s="24"/>
      <c r="C29" s="25"/>
      <c r="D29" s="26"/>
      <c r="E29" s="26"/>
      <c r="F29" s="27"/>
      <c r="G29" s="28"/>
      <c r="I29" s="31"/>
      <c r="J29" s="31"/>
      <c r="K29" s="31"/>
      <c r="L29" s="31"/>
      <c r="M29" s="31"/>
      <c r="N29" s="31"/>
      <c r="O29" s="31"/>
    </row>
    <row r="30" spans="1:15" s="14" customFormat="1" ht="14.25" customHeight="1" x14ac:dyDescent="0.35">
      <c r="A30" s="23"/>
      <c r="B30" s="24"/>
      <c r="C30" s="25"/>
      <c r="D30" s="26"/>
      <c r="E30" s="26"/>
      <c r="F30" s="27"/>
      <c r="G30" s="28"/>
      <c r="I30" s="31"/>
      <c r="J30" s="31"/>
      <c r="K30" s="31"/>
      <c r="L30" s="31"/>
      <c r="M30" s="31"/>
      <c r="N30" s="31"/>
      <c r="O30" s="31"/>
    </row>
    <row r="31" spans="1:15" s="14" customFormat="1" ht="14.25" customHeight="1" x14ac:dyDescent="0.35">
      <c r="A31" s="23"/>
      <c r="B31" s="24"/>
      <c r="C31" s="25"/>
      <c r="D31" s="26"/>
      <c r="E31" s="26"/>
      <c r="F31" s="27"/>
      <c r="G31" s="28"/>
      <c r="I31" s="31"/>
      <c r="J31" s="31"/>
      <c r="K31" s="31"/>
      <c r="L31" s="31"/>
      <c r="M31" s="31"/>
      <c r="N31" s="31"/>
      <c r="O31" s="31"/>
    </row>
    <row r="32" spans="1:15" s="14" customFormat="1" ht="14.25" customHeight="1" x14ac:dyDescent="0.35">
      <c r="A32" s="23"/>
      <c r="B32" s="24"/>
      <c r="C32" s="25"/>
      <c r="D32" s="26"/>
      <c r="E32" s="26"/>
      <c r="F32" s="27"/>
      <c r="G32" s="28"/>
      <c r="I32" s="31"/>
      <c r="J32" s="31"/>
      <c r="K32" s="31"/>
      <c r="L32" s="31"/>
      <c r="M32" s="31"/>
      <c r="N32" s="31"/>
      <c r="O32" s="31"/>
    </row>
    <row r="33" spans="1:15" s="14" customFormat="1" ht="14.25" customHeight="1" x14ac:dyDescent="0.35">
      <c r="A33" s="23"/>
      <c r="B33" s="24"/>
      <c r="C33" s="25"/>
      <c r="D33" s="26"/>
      <c r="E33" s="26"/>
      <c r="F33" s="27"/>
      <c r="G33" s="28"/>
      <c r="I33" s="31"/>
      <c r="J33" s="31"/>
      <c r="K33" s="31"/>
      <c r="L33" s="31"/>
      <c r="M33" s="31"/>
      <c r="N33" s="31"/>
      <c r="O33" s="31"/>
    </row>
    <row r="34" spans="1:15" s="14" customFormat="1" ht="14.25" customHeight="1" x14ac:dyDescent="0.35">
      <c r="A34" s="23"/>
      <c r="B34" s="24"/>
      <c r="C34" s="25"/>
      <c r="D34" s="26"/>
      <c r="E34" s="26"/>
      <c r="F34" s="27"/>
      <c r="G34" s="28"/>
      <c r="I34" s="31"/>
      <c r="J34" s="31"/>
      <c r="K34" s="31"/>
      <c r="L34" s="31"/>
      <c r="M34" s="31"/>
      <c r="N34" s="31"/>
      <c r="O34" s="31"/>
    </row>
    <row r="35" spans="1:15" s="14" customFormat="1" ht="14.25" customHeight="1" x14ac:dyDescent="0.35">
      <c r="A35" s="23"/>
      <c r="B35" s="24"/>
      <c r="C35" s="25"/>
      <c r="D35" s="26"/>
      <c r="E35" s="26"/>
      <c r="F35" s="27"/>
      <c r="G35" s="28"/>
      <c r="I35" s="31"/>
      <c r="J35" s="31"/>
      <c r="K35" s="31"/>
      <c r="L35" s="31"/>
      <c r="M35" s="31"/>
      <c r="N35" s="31"/>
      <c r="O35" s="31"/>
    </row>
    <row r="36" spans="1:15" s="14" customFormat="1" ht="14.25" customHeight="1" x14ac:dyDescent="0.35">
      <c r="A36" s="23"/>
      <c r="B36" s="24"/>
      <c r="C36" s="25"/>
      <c r="D36" s="26"/>
      <c r="E36" s="26"/>
      <c r="F36" s="27"/>
      <c r="G36" s="28"/>
      <c r="I36" s="31"/>
      <c r="J36" s="31"/>
      <c r="K36" s="31"/>
      <c r="L36" s="31"/>
      <c r="M36" s="31"/>
      <c r="N36" s="31"/>
      <c r="O36" s="31"/>
    </row>
    <row r="37" spans="1:15" s="14" customFormat="1" ht="14.25" customHeight="1" x14ac:dyDescent="0.35">
      <c r="A37" s="23"/>
      <c r="B37" s="24"/>
      <c r="C37" s="25"/>
      <c r="D37" s="26"/>
      <c r="E37" s="26"/>
      <c r="F37" s="27"/>
      <c r="G37" s="28"/>
      <c r="I37" s="31"/>
      <c r="J37" s="31"/>
      <c r="K37" s="31"/>
      <c r="L37" s="31"/>
      <c r="M37" s="31"/>
      <c r="N37" s="31"/>
      <c r="O37" s="31"/>
    </row>
    <row r="38" spans="1:15" s="14" customFormat="1" ht="14.25" customHeight="1" x14ac:dyDescent="0.35">
      <c r="A38" s="23"/>
      <c r="B38" s="24"/>
      <c r="C38" s="25"/>
      <c r="D38" s="26"/>
      <c r="E38" s="26"/>
      <c r="F38" s="27"/>
      <c r="G38" s="28"/>
      <c r="I38" s="31"/>
      <c r="J38" s="31"/>
      <c r="K38" s="31"/>
      <c r="L38" s="31"/>
      <c r="M38" s="31"/>
      <c r="N38" s="31"/>
      <c r="O38" s="31"/>
    </row>
    <row r="39" spans="1:15" s="14" customFormat="1" ht="14.25" customHeight="1" x14ac:dyDescent="0.35">
      <c r="A39" s="23"/>
      <c r="B39" s="24"/>
      <c r="C39" s="25"/>
      <c r="D39" s="26"/>
      <c r="E39" s="26"/>
      <c r="F39" s="27"/>
      <c r="G39" s="28"/>
      <c r="I39" s="31"/>
      <c r="J39" s="31"/>
      <c r="K39" s="31"/>
      <c r="L39" s="31"/>
      <c r="M39" s="31"/>
      <c r="N39" s="31"/>
      <c r="O39" s="31"/>
    </row>
    <row r="40" spans="1:15" s="14" customFormat="1" ht="14.25" customHeight="1" x14ac:dyDescent="0.35">
      <c r="A40" s="23"/>
      <c r="B40" s="24"/>
      <c r="C40" s="25"/>
      <c r="D40" s="26"/>
      <c r="E40" s="26"/>
      <c r="F40" s="27"/>
      <c r="G40" s="28"/>
      <c r="I40" s="31"/>
      <c r="J40" s="31"/>
      <c r="K40" s="31"/>
      <c r="L40" s="31"/>
      <c r="M40" s="31"/>
      <c r="N40" s="31"/>
      <c r="O40" s="31"/>
    </row>
    <row r="41" spans="1:15" s="14" customFormat="1" ht="14.25" customHeight="1" x14ac:dyDescent="0.35">
      <c r="A41" s="23"/>
      <c r="B41" s="24"/>
      <c r="C41" s="25"/>
      <c r="D41" s="26"/>
      <c r="E41" s="26"/>
      <c r="F41" s="27"/>
      <c r="G41" s="28"/>
      <c r="I41" s="31"/>
      <c r="J41" s="31"/>
      <c r="K41" s="31"/>
      <c r="L41" s="31"/>
      <c r="M41" s="31"/>
      <c r="N41" s="31"/>
      <c r="O41" s="31"/>
    </row>
    <row r="42" spans="1:15" s="14" customFormat="1" ht="14.25" customHeight="1" x14ac:dyDescent="0.35">
      <c r="A42" s="23"/>
      <c r="B42" s="24"/>
      <c r="C42" s="25"/>
      <c r="D42" s="26"/>
      <c r="E42" s="26"/>
      <c r="F42" s="27"/>
      <c r="G42" s="28"/>
      <c r="I42" s="31"/>
      <c r="J42" s="31"/>
      <c r="K42" s="31"/>
      <c r="L42" s="31"/>
      <c r="M42" s="31"/>
      <c r="N42" s="31"/>
      <c r="O42" s="31"/>
    </row>
    <row r="43" spans="1:15" s="14" customFormat="1" ht="14.25" customHeight="1" x14ac:dyDescent="0.35">
      <c r="A43" s="23"/>
      <c r="B43" s="24"/>
      <c r="C43" s="25"/>
      <c r="D43" s="26"/>
      <c r="E43" s="26"/>
      <c r="F43" s="27"/>
      <c r="G43" s="28"/>
      <c r="I43" s="31"/>
      <c r="J43" s="31"/>
      <c r="K43" s="31"/>
      <c r="L43" s="31"/>
      <c r="M43" s="31"/>
      <c r="N43" s="31"/>
      <c r="O43" s="31"/>
    </row>
    <row r="44" spans="1:15" s="14" customFormat="1" ht="14.25" customHeight="1" x14ac:dyDescent="0.35">
      <c r="A44" s="23"/>
      <c r="B44" s="24"/>
      <c r="C44" s="25"/>
      <c r="D44" s="26"/>
      <c r="E44" s="26"/>
      <c r="F44" s="27"/>
      <c r="G44" s="28"/>
      <c r="I44" s="31"/>
      <c r="J44" s="31"/>
      <c r="K44" s="31"/>
      <c r="L44" s="31"/>
      <c r="M44" s="31"/>
      <c r="N44" s="31"/>
      <c r="O44" s="31"/>
    </row>
    <row r="45" spans="1:15" s="14" customFormat="1" ht="14.25" customHeight="1" x14ac:dyDescent="0.35">
      <c r="A45" s="23"/>
      <c r="B45" s="24"/>
      <c r="C45" s="25"/>
      <c r="D45" s="26"/>
      <c r="E45" s="26"/>
      <c r="F45" s="27"/>
      <c r="G45" s="28"/>
      <c r="I45" s="31"/>
      <c r="J45" s="31"/>
      <c r="K45" s="31"/>
      <c r="L45" s="31"/>
      <c r="M45" s="31"/>
      <c r="N45" s="31"/>
      <c r="O45" s="31"/>
    </row>
    <row r="46" spans="1:15" s="14" customFormat="1" ht="14.25" customHeight="1" x14ac:dyDescent="0.35">
      <c r="A46" s="23"/>
      <c r="B46" s="24"/>
      <c r="C46" s="25"/>
      <c r="D46" s="26"/>
      <c r="E46" s="26"/>
      <c r="F46" s="27"/>
      <c r="G46" s="28"/>
      <c r="I46" s="31"/>
      <c r="J46" s="31"/>
      <c r="K46" s="31"/>
      <c r="L46" s="31"/>
      <c r="M46" s="31"/>
      <c r="N46" s="31"/>
      <c r="O46" s="31"/>
    </row>
    <row r="47" spans="1:15" s="14" customFormat="1" ht="14.25" customHeight="1" x14ac:dyDescent="0.35">
      <c r="A47" s="23"/>
      <c r="B47" s="24"/>
      <c r="C47" s="25"/>
      <c r="D47" s="26"/>
      <c r="E47" s="26"/>
      <c r="F47" s="27"/>
      <c r="G47" s="28"/>
      <c r="I47" s="31"/>
      <c r="J47" s="31"/>
      <c r="K47" s="31"/>
      <c r="L47" s="31"/>
      <c r="M47" s="31"/>
      <c r="N47" s="31"/>
      <c r="O47" s="31"/>
    </row>
    <row r="48" spans="1:15" s="14" customFormat="1" ht="14.25" customHeight="1" x14ac:dyDescent="0.35">
      <c r="A48" s="23"/>
      <c r="B48" s="24"/>
      <c r="C48" s="25"/>
      <c r="D48" s="26"/>
      <c r="E48" s="26"/>
      <c r="F48" s="27"/>
      <c r="G48" s="28"/>
      <c r="I48" s="31"/>
      <c r="J48" s="31"/>
      <c r="K48" s="31"/>
      <c r="L48" s="31"/>
      <c r="M48" s="31"/>
      <c r="N48" s="31"/>
      <c r="O48" s="31"/>
    </row>
    <row r="49" spans="1:15" s="14" customFormat="1" ht="14.25" customHeight="1" x14ac:dyDescent="0.35">
      <c r="A49" s="23"/>
      <c r="B49" s="24"/>
      <c r="C49" s="25"/>
      <c r="D49" s="26"/>
      <c r="E49" s="26"/>
      <c r="F49" s="27"/>
      <c r="G49" s="28"/>
      <c r="I49" s="31"/>
      <c r="J49" s="31"/>
      <c r="K49" s="31"/>
      <c r="L49" s="31"/>
      <c r="M49" s="31"/>
      <c r="N49" s="31"/>
      <c r="O49" s="31"/>
    </row>
    <row r="50" spans="1:15" s="14" customFormat="1" ht="14.25" customHeight="1" x14ac:dyDescent="0.35">
      <c r="A50" s="23"/>
      <c r="B50" s="24"/>
      <c r="C50" s="25"/>
      <c r="D50" s="26"/>
      <c r="E50" s="26"/>
      <c r="F50" s="27"/>
      <c r="G50" s="28"/>
      <c r="I50" s="31"/>
      <c r="J50" s="31"/>
      <c r="K50" s="31"/>
      <c r="L50" s="31"/>
      <c r="M50" s="31"/>
      <c r="N50" s="31"/>
      <c r="O50" s="31"/>
    </row>
    <row r="51" spans="1:15" s="14" customFormat="1" ht="14.25" customHeight="1" x14ac:dyDescent="0.35">
      <c r="A51" s="23"/>
      <c r="B51" s="24"/>
      <c r="C51" s="25"/>
      <c r="D51" s="26"/>
      <c r="E51" s="26"/>
      <c r="F51" s="27"/>
      <c r="G51" s="28"/>
      <c r="I51" s="31"/>
      <c r="J51" s="31"/>
      <c r="K51" s="31"/>
      <c r="L51" s="31"/>
      <c r="M51" s="31"/>
      <c r="N51" s="31"/>
      <c r="O51" s="31"/>
    </row>
    <row r="52" spans="1:15" s="14" customFormat="1" ht="14.25" customHeight="1" x14ac:dyDescent="0.35">
      <c r="A52" s="23"/>
      <c r="B52" s="24"/>
      <c r="C52" s="25"/>
      <c r="D52" s="26"/>
      <c r="E52" s="26"/>
      <c r="F52" s="27"/>
      <c r="G52" s="28"/>
      <c r="I52" s="31"/>
      <c r="J52" s="31"/>
      <c r="K52" s="31"/>
      <c r="L52" s="31"/>
      <c r="M52" s="31"/>
      <c r="N52" s="31"/>
      <c r="O52" s="31"/>
    </row>
    <row r="53" spans="1:15" s="14" customFormat="1" ht="14.25" customHeight="1" x14ac:dyDescent="0.35">
      <c r="A53" s="23"/>
      <c r="B53" s="24"/>
      <c r="C53" s="25"/>
      <c r="D53" s="26"/>
      <c r="E53" s="26"/>
      <c r="F53" s="27"/>
      <c r="G53" s="28"/>
      <c r="I53" s="31"/>
      <c r="J53" s="31"/>
      <c r="K53" s="31"/>
      <c r="L53" s="31"/>
      <c r="M53" s="31"/>
      <c r="N53" s="31"/>
      <c r="O53" s="31"/>
    </row>
    <row r="54" spans="1:15" s="14" customFormat="1" ht="14.25" customHeight="1" x14ac:dyDescent="0.35">
      <c r="A54" s="23"/>
      <c r="B54" s="24"/>
      <c r="C54" s="25"/>
      <c r="D54" s="26"/>
      <c r="E54" s="26"/>
      <c r="F54" s="27"/>
      <c r="G54" s="28"/>
      <c r="I54" s="31"/>
      <c r="J54" s="31"/>
      <c r="K54" s="31"/>
      <c r="L54" s="31"/>
      <c r="M54" s="31"/>
      <c r="N54" s="31"/>
      <c r="O54" s="31"/>
    </row>
    <row r="55" spans="1:15" s="14" customFormat="1" ht="14.25" customHeight="1" x14ac:dyDescent="0.35">
      <c r="A55" s="23"/>
      <c r="B55" s="24"/>
      <c r="C55" s="25"/>
      <c r="D55" s="26"/>
      <c r="E55" s="26"/>
      <c r="F55" s="27"/>
      <c r="G55" s="28"/>
      <c r="I55" s="31"/>
      <c r="J55" s="31"/>
      <c r="K55" s="31"/>
      <c r="L55" s="31"/>
      <c r="M55" s="31"/>
      <c r="N55" s="31"/>
      <c r="O55" s="31"/>
    </row>
    <row r="56" spans="1:15" s="14" customFormat="1" ht="14.25" customHeight="1" x14ac:dyDescent="0.35">
      <c r="A56" s="23"/>
      <c r="B56" s="24"/>
      <c r="C56" s="25"/>
      <c r="D56" s="26"/>
      <c r="E56" s="26"/>
      <c r="F56" s="27"/>
      <c r="G56" s="28"/>
      <c r="I56" s="31"/>
      <c r="J56" s="31"/>
      <c r="K56" s="31"/>
      <c r="L56" s="31"/>
      <c r="M56" s="31"/>
      <c r="N56" s="31"/>
      <c r="O56" s="31"/>
    </row>
    <row r="57" spans="1:15" s="14" customFormat="1" ht="14.25" customHeight="1" x14ac:dyDescent="0.35">
      <c r="A57" s="23"/>
      <c r="B57" s="24"/>
      <c r="C57" s="25"/>
      <c r="D57" s="26"/>
      <c r="E57" s="26"/>
      <c r="F57" s="27"/>
      <c r="G57" s="28"/>
      <c r="I57" s="31"/>
      <c r="J57" s="31"/>
      <c r="K57" s="31"/>
      <c r="L57" s="31"/>
      <c r="M57" s="31"/>
      <c r="N57" s="31"/>
      <c r="O57" s="31"/>
    </row>
    <row r="58" spans="1:15" s="14" customFormat="1" ht="14.25" customHeight="1" x14ac:dyDescent="0.35">
      <c r="A58" s="23"/>
      <c r="B58" s="24"/>
      <c r="C58" s="25"/>
      <c r="D58" s="26"/>
      <c r="E58" s="26"/>
      <c r="F58" s="27"/>
      <c r="G58" s="28"/>
      <c r="I58" s="31"/>
      <c r="J58" s="31"/>
      <c r="K58" s="31"/>
      <c r="L58" s="31"/>
      <c r="M58" s="31"/>
      <c r="N58" s="31"/>
      <c r="O58" s="31"/>
    </row>
    <row r="59" spans="1:15" s="14" customFormat="1" ht="14.25" customHeight="1" x14ac:dyDescent="0.35">
      <c r="A59" s="23"/>
      <c r="B59" s="24"/>
      <c r="C59" s="25"/>
      <c r="D59" s="26"/>
      <c r="E59" s="26"/>
      <c r="F59" s="27"/>
      <c r="G59" s="28"/>
      <c r="I59" s="31"/>
      <c r="J59" s="31"/>
      <c r="K59" s="31"/>
      <c r="L59" s="31"/>
      <c r="M59" s="31"/>
      <c r="N59" s="31"/>
      <c r="O59" s="31"/>
    </row>
    <row r="60" spans="1:15" s="14" customFormat="1" ht="14.25" customHeight="1" x14ac:dyDescent="0.35">
      <c r="A60" s="23"/>
      <c r="B60" s="24"/>
      <c r="C60" s="25"/>
      <c r="D60" s="26"/>
      <c r="E60" s="26"/>
      <c r="F60" s="27"/>
      <c r="G60" s="28"/>
      <c r="I60" s="31"/>
      <c r="J60" s="31"/>
      <c r="K60" s="31"/>
      <c r="L60" s="31"/>
      <c r="M60" s="31"/>
      <c r="N60" s="31"/>
      <c r="O60" s="31"/>
    </row>
    <row r="61" spans="1:15" s="14" customFormat="1" ht="14.25" customHeight="1" x14ac:dyDescent="0.35">
      <c r="A61" s="23"/>
      <c r="B61" s="24"/>
      <c r="C61" s="25"/>
      <c r="D61" s="26"/>
      <c r="E61" s="26"/>
      <c r="F61" s="27"/>
      <c r="G61" s="28"/>
      <c r="I61" s="31"/>
      <c r="J61" s="31"/>
      <c r="K61" s="31"/>
      <c r="L61" s="31"/>
      <c r="M61" s="31"/>
      <c r="N61" s="31"/>
      <c r="O61" s="31"/>
    </row>
    <row r="62" spans="1:15" s="14" customFormat="1" ht="14.25" customHeight="1" x14ac:dyDescent="0.35">
      <c r="A62" s="23"/>
      <c r="B62" s="24"/>
      <c r="C62" s="25"/>
      <c r="D62" s="26"/>
      <c r="E62" s="26"/>
      <c r="F62" s="27"/>
      <c r="G62" s="28"/>
      <c r="I62" s="31"/>
      <c r="J62" s="31"/>
      <c r="K62" s="31"/>
      <c r="L62" s="31"/>
      <c r="M62" s="31"/>
      <c r="N62" s="31"/>
      <c r="O62" s="31"/>
    </row>
    <row r="63" spans="1:15" s="14" customFormat="1" ht="14.25" customHeight="1" x14ac:dyDescent="0.35">
      <c r="A63" s="23"/>
      <c r="B63" s="24"/>
      <c r="C63" s="25"/>
      <c r="D63" s="26"/>
      <c r="E63" s="26"/>
      <c r="F63" s="27"/>
      <c r="G63" s="28"/>
      <c r="I63" s="31"/>
      <c r="J63" s="31"/>
      <c r="K63" s="31"/>
      <c r="L63" s="31"/>
      <c r="M63" s="31"/>
      <c r="N63" s="31"/>
      <c r="O63" s="31"/>
    </row>
    <row r="64" spans="1:15" s="14" customFormat="1" ht="14.25" customHeight="1" x14ac:dyDescent="0.35">
      <c r="A64" s="23"/>
      <c r="B64" s="24"/>
      <c r="C64" s="25"/>
      <c r="D64" s="26"/>
      <c r="E64" s="26"/>
      <c r="F64" s="27"/>
      <c r="G64" s="28"/>
      <c r="I64" s="31"/>
      <c r="J64" s="31"/>
      <c r="K64" s="31"/>
      <c r="L64" s="31"/>
      <c r="M64" s="31"/>
      <c r="N64" s="31"/>
      <c r="O64" s="31"/>
    </row>
    <row r="65" spans="1:15" s="14" customFormat="1" ht="14.25" customHeight="1" x14ac:dyDescent="0.35">
      <c r="A65" s="23"/>
      <c r="B65" s="24"/>
      <c r="C65" s="25"/>
      <c r="D65" s="26"/>
      <c r="E65" s="26"/>
      <c r="F65" s="27"/>
      <c r="G65" s="28"/>
      <c r="I65" s="31"/>
      <c r="J65" s="31"/>
      <c r="K65" s="31"/>
      <c r="L65" s="31"/>
      <c r="M65" s="31"/>
      <c r="N65" s="31"/>
      <c r="O65" s="31"/>
    </row>
    <row r="66" spans="1:15" s="14" customFormat="1" ht="14.25" customHeight="1" x14ac:dyDescent="0.35">
      <c r="A66" s="23"/>
      <c r="B66" s="24"/>
      <c r="C66" s="25"/>
      <c r="D66" s="26"/>
      <c r="E66" s="26"/>
      <c r="F66" s="27"/>
      <c r="G66" s="28"/>
      <c r="I66" s="31"/>
      <c r="J66" s="31"/>
      <c r="K66" s="31"/>
      <c r="L66" s="31"/>
      <c r="M66" s="31"/>
      <c r="N66" s="31"/>
      <c r="O66" s="31"/>
    </row>
    <row r="67" spans="1:15" s="14" customFormat="1" ht="14.5" x14ac:dyDescent="0.35">
      <c r="A67" s="23"/>
      <c r="B67" s="24"/>
      <c r="C67" s="25"/>
      <c r="D67" s="26"/>
      <c r="E67" s="26"/>
      <c r="F67" s="27"/>
      <c r="G67" s="28"/>
      <c r="I67" s="31"/>
      <c r="J67" s="31"/>
      <c r="K67" s="31"/>
      <c r="L67" s="31"/>
      <c r="M67" s="31"/>
      <c r="N67" s="31"/>
      <c r="O67" s="31"/>
    </row>
    <row r="68" spans="1:15" s="14" customFormat="1" ht="14.5" x14ac:dyDescent="0.35">
      <c r="A68" s="23"/>
      <c r="B68" s="24"/>
      <c r="C68" s="25"/>
      <c r="D68" s="26"/>
      <c r="E68" s="26"/>
      <c r="F68" s="27"/>
      <c r="G68" s="28"/>
      <c r="I68" s="31"/>
      <c r="J68" s="31"/>
      <c r="K68" s="31"/>
      <c r="L68" s="31"/>
      <c r="M68" s="31"/>
      <c r="N68" s="31"/>
      <c r="O68" s="31"/>
    </row>
    <row r="69" spans="1:15" s="14" customFormat="1" ht="14.5" x14ac:dyDescent="0.35">
      <c r="A69" s="23"/>
      <c r="B69" s="24"/>
      <c r="C69" s="25"/>
      <c r="D69" s="26"/>
      <c r="E69" s="26"/>
      <c r="F69" s="27"/>
      <c r="G69" s="28"/>
      <c r="I69" s="31"/>
      <c r="J69" s="31"/>
      <c r="K69" s="31"/>
      <c r="L69" s="31"/>
      <c r="M69" s="31"/>
      <c r="N69" s="31"/>
      <c r="O69" s="31"/>
    </row>
    <row r="70" spans="1:15" s="14" customFormat="1" ht="14.5" x14ac:dyDescent="0.35">
      <c r="A70" s="23"/>
      <c r="B70" s="24"/>
      <c r="C70" s="25"/>
      <c r="D70" s="26"/>
      <c r="E70" s="26"/>
      <c r="F70" s="27"/>
      <c r="G70" s="28"/>
      <c r="I70" s="31"/>
      <c r="J70" s="31"/>
      <c r="K70" s="31"/>
      <c r="L70" s="31"/>
      <c r="M70" s="31"/>
      <c r="N70" s="31"/>
      <c r="O70" s="31"/>
    </row>
    <row r="71" spans="1:15" s="14" customFormat="1" ht="14.5" x14ac:dyDescent="0.35">
      <c r="A71" s="23"/>
      <c r="B71" s="24"/>
      <c r="C71" s="25"/>
      <c r="D71" s="26"/>
      <c r="E71" s="26"/>
      <c r="F71" s="27"/>
      <c r="G71" s="28"/>
      <c r="I71" s="31"/>
      <c r="J71" s="31"/>
      <c r="K71" s="31"/>
      <c r="L71" s="31"/>
      <c r="M71" s="31"/>
      <c r="N71" s="31"/>
      <c r="O71" s="31"/>
    </row>
    <row r="72" spans="1:15" s="14" customFormat="1" ht="14.5" x14ac:dyDescent="0.35">
      <c r="A72" s="23"/>
      <c r="B72" s="24"/>
      <c r="C72" s="25"/>
      <c r="D72" s="26"/>
      <c r="E72" s="26"/>
      <c r="F72" s="27"/>
      <c r="G72" s="28"/>
      <c r="I72" s="31"/>
      <c r="J72" s="31"/>
      <c r="K72" s="31"/>
      <c r="L72" s="31"/>
      <c r="M72" s="31"/>
      <c r="N72" s="31"/>
      <c r="O72" s="31"/>
    </row>
    <row r="73" spans="1:15" s="14" customFormat="1" ht="14.5" x14ac:dyDescent="0.35">
      <c r="A73" s="23"/>
      <c r="B73" s="24"/>
      <c r="C73" s="25"/>
      <c r="D73" s="26"/>
      <c r="E73" s="26"/>
      <c r="F73" s="27"/>
      <c r="G73" s="28"/>
      <c r="I73" s="31"/>
      <c r="J73" s="31"/>
      <c r="K73" s="31"/>
      <c r="L73" s="31"/>
      <c r="M73" s="31"/>
      <c r="N73" s="31"/>
      <c r="O73" s="31"/>
    </row>
    <row r="74" spans="1:15" s="14" customFormat="1" ht="14.5" x14ac:dyDescent="0.35">
      <c r="A74" s="23"/>
      <c r="B74" s="24"/>
      <c r="C74" s="25"/>
      <c r="D74" s="26"/>
      <c r="E74" s="26"/>
      <c r="F74" s="27"/>
      <c r="G74" s="28"/>
      <c r="I74" s="31"/>
      <c r="J74" s="31"/>
      <c r="K74" s="31"/>
      <c r="L74" s="31"/>
      <c r="M74" s="31"/>
      <c r="N74" s="31"/>
      <c r="O74" s="31"/>
    </row>
    <row r="75" spans="1:15" s="14" customFormat="1" ht="14.5" x14ac:dyDescent="0.35">
      <c r="A75" s="23"/>
      <c r="B75" s="24"/>
      <c r="C75" s="25"/>
      <c r="D75" s="32"/>
      <c r="E75" s="26"/>
      <c r="F75" s="27"/>
      <c r="G75" s="28"/>
      <c r="I75" s="31"/>
      <c r="J75" s="31"/>
      <c r="K75" s="31"/>
      <c r="L75" s="31"/>
      <c r="M75" s="31"/>
      <c r="N75" s="31"/>
      <c r="O75" s="31"/>
    </row>
    <row r="76" spans="1:15" s="14" customFormat="1" ht="14.5" x14ac:dyDescent="0.35">
      <c r="A76" s="23"/>
      <c r="B76" s="24"/>
      <c r="C76" s="25"/>
      <c r="D76" s="26"/>
      <c r="E76" s="26"/>
      <c r="F76" s="27"/>
      <c r="G76" s="28"/>
      <c r="I76" s="31"/>
      <c r="J76" s="31"/>
      <c r="K76" s="31"/>
      <c r="L76" s="31"/>
      <c r="M76" s="31"/>
      <c r="N76" s="31"/>
      <c r="O76" s="31"/>
    </row>
    <row r="77" spans="1:15" s="14" customFormat="1" ht="14.5" x14ac:dyDescent="0.35">
      <c r="A77" s="23"/>
      <c r="B77" s="24"/>
      <c r="C77" s="25"/>
      <c r="D77" s="26"/>
      <c r="E77" s="26"/>
      <c r="F77" s="27"/>
      <c r="G77" s="28"/>
      <c r="I77" s="31"/>
      <c r="J77" s="31"/>
      <c r="K77" s="31"/>
      <c r="L77" s="31"/>
      <c r="M77" s="31"/>
      <c r="N77" s="31"/>
      <c r="O77" s="31"/>
    </row>
    <row r="78" spans="1:15" s="14" customFormat="1" ht="14.5" x14ac:dyDescent="0.35">
      <c r="A78" s="23"/>
      <c r="B78" s="24"/>
      <c r="C78" s="25"/>
      <c r="D78" s="26"/>
      <c r="E78" s="26"/>
      <c r="F78" s="27"/>
      <c r="G78" s="28"/>
      <c r="I78" s="31"/>
      <c r="J78" s="31"/>
      <c r="K78" s="31"/>
      <c r="L78" s="31"/>
      <c r="M78" s="31"/>
      <c r="N78" s="31"/>
      <c r="O78" s="31"/>
    </row>
    <row r="79" spans="1:15" ht="14.5" x14ac:dyDescent="0.35">
      <c r="A79" s="23"/>
      <c r="B79" s="24"/>
      <c r="C79" s="25"/>
      <c r="D79" s="26"/>
      <c r="E79" s="26"/>
      <c r="F79" s="27"/>
      <c r="G79" s="28"/>
    </row>
    <row r="80" spans="1:15" ht="15" thickBot="1" x14ac:dyDescent="0.4">
      <c r="A80" s="23"/>
      <c r="B80" s="24"/>
      <c r="C80" s="25"/>
      <c r="D80" s="26"/>
      <c r="E80" s="26"/>
      <c r="F80" s="27"/>
      <c r="G80" s="28"/>
    </row>
    <row r="81" spans="1:7" ht="13.5" thickBot="1" x14ac:dyDescent="0.35">
      <c r="A81" s="34"/>
      <c r="B81" s="35"/>
      <c r="C81" s="36">
        <v>999</v>
      </c>
      <c r="D81" s="37" t="s">
        <v>72</v>
      </c>
      <c r="E81" s="38" t="s">
        <v>73</v>
      </c>
      <c r="F81" s="37"/>
      <c r="G81" s="39" t="s">
        <v>74</v>
      </c>
    </row>
  </sheetData>
  <mergeCells count="2">
    <mergeCell ref="A1:G1"/>
    <mergeCell ref="I9:O9"/>
  </mergeCells>
  <conditionalFormatting sqref="A6:G80">
    <cfRule type="expression" dxfId="51" priority="1" stopIfTrue="1">
      <formula>$F6="X"</formula>
    </cfRule>
  </conditionalFormatting>
  <dataValidations count="1">
    <dataValidation type="list" allowBlank="1" showInputMessage="1" showErrorMessage="1" sqref="D3" xr:uid="{53B91B70-11C6-41D7-8398-DEA68A4E2ECE}">
      <formula1>"U7 DEČKI,U7 DEKLICE,U9 DEČKI,U9 DEKLICE,U11 DEČKI,U11 DEKLICE,U13 DEČKI,U13 DEKLICE,U15 DEČKI,U15 DEKLICE,U17 DEČKI,U17 DEKLICE,U19 DEČKI,U19 DEKLICE,ČLANI,ČLANICE"</formula1>
    </dataValidation>
  </dataValidations>
  <printOptions horizontalCentered="1"/>
  <pageMargins left="0.74803149606299213" right="0.55118110236220474" top="0.47244094488188981" bottom="0.19685039370078741" header="0.51181102362204722" footer="0.31496062992125984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13C6-F2FF-46F2-8968-873E19982120}">
  <sheetPr>
    <tabColor rgb="FFFF0000"/>
  </sheetPr>
  <dimension ref="A1:AX90"/>
  <sheetViews>
    <sheetView topLeftCell="A76" workbookViewId="0">
      <selection activeCell="AK10" sqref="AK10:AM11"/>
    </sheetView>
  </sheetViews>
  <sheetFormatPr defaultColWidth="9.1796875" defaultRowHeight="14" x14ac:dyDescent="0.3"/>
  <cols>
    <col min="1" max="1" width="3.81640625" style="41" customWidth="1"/>
    <col min="2" max="2" width="3.26953125" style="44" customWidth="1"/>
    <col min="3" max="3" width="3.26953125" style="45" customWidth="1"/>
    <col min="4" max="4" width="1.26953125" style="42" customWidth="1"/>
    <col min="5" max="5" width="5" style="42" customWidth="1"/>
    <col min="6" max="11" width="2.7265625" style="42" customWidth="1"/>
    <col min="12" max="12" width="1.453125" style="42" customWidth="1"/>
    <col min="13" max="13" width="2.7265625" style="42" customWidth="1"/>
    <col min="14" max="14" width="3.26953125" style="42" customWidth="1"/>
    <col min="15" max="15" width="3" style="42" customWidth="1"/>
    <col min="16" max="16" width="2.7265625" style="42" customWidth="1"/>
    <col min="17" max="17" width="1.7265625" style="42" customWidth="1"/>
    <col min="18" max="19" width="2.7265625" style="42" customWidth="1"/>
    <col min="20" max="20" width="1.7265625" style="42" customWidth="1"/>
    <col min="21" max="22" width="2.7265625" style="42" customWidth="1"/>
    <col min="23" max="23" width="1.7265625" style="42" customWidth="1"/>
    <col min="24" max="25" width="2.7265625" style="42" customWidth="1"/>
    <col min="26" max="26" width="1.7265625" style="42" customWidth="1"/>
    <col min="27" max="28" width="2.7265625" style="42" customWidth="1"/>
    <col min="29" max="29" width="2.7265625" style="46" customWidth="1"/>
    <col min="30" max="31" width="2.7265625" style="42" customWidth="1"/>
    <col min="32" max="32" width="2.7265625" style="46" customWidth="1"/>
    <col min="33" max="34" width="2.7265625" style="42" customWidth="1"/>
    <col min="35" max="35" width="2.7265625" style="46" customWidth="1"/>
    <col min="36" max="36" width="2.7265625" style="42" customWidth="1"/>
    <col min="37" max="37" width="9.1796875" style="42"/>
    <col min="38" max="39" width="2" style="43" bestFit="1" customWidth="1"/>
    <col min="40" max="49" width="2" style="42" bestFit="1" customWidth="1"/>
    <col min="50" max="16384" width="9.1796875" style="42"/>
  </cols>
  <sheetData>
    <row r="1" spans="1:50" ht="11.5" x14ac:dyDescent="0.25">
      <c r="B1" s="323" t="str">
        <f>[2]Prijave!A1</f>
        <v>NAZIV TEKMOVANJA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5"/>
    </row>
    <row r="2" spans="1:50" ht="12" thickBot="1" x14ac:dyDescent="0.3">
      <c r="B2" s="326" t="str">
        <f>[2]Prijave!D3&amp;" - Predtekmovanje"</f>
        <v>U13 DEKLICE - Predtekmovanje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8"/>
    </row>
    <row r="3" spans="1:50" ht="9" customHeight="1" thickBot="1" x14ac:dyDescent="0.35"/>
    <row r="4" spans="1:50" ht="12.75" customHeight="1" x14ac:dyDescent="0.25">
      <c r="A4" s="137"/>
      <c r="B4" s="329">
        <v>1</v>
      </c>
      <c r="C4" s="331" t="s">
        <v>75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3"/>
      <c r="P4" s="337">
        <v>1</v>
      </c>
      <c r="Q4" s="338"/>
      <c r="R4" s="339"/>
      <c r="S4" s="343">
        <v>2</v>
      </c>
      <c r="T4" s="338"/>
      <c r="U4" s="339"/>
      <c r="V4" s="343">
        <v>3</v>
      </c>
      <c r="W4" s="338"/>
      <c r="X4" s="339"/>
      <c r="Y4" s="343">
        <v>4</v>
      </c>
      <c r="Z4" s="338"/>
      <c r="AA4" s="345"/>
      <c r="AB4" s="343">
        <v>5</v>
      </c>
      <c r="AC4" s="338"/>
      <c r="AD4" s="345"/>
      <c r="AE4" s="347" t="s">
        <v>76</v>
      </c>
      <c r="AF4" s="348"/>
      <c r="AG4" s="349"/>
      <c r="AH4" s="353" t="s">
        <v>77</v>
      </c>
      <c r="AI4" s="348"/>
      <c r="AJ4" s="349"/>
      <c r="AK4" s="353" t="s">
        <v>78</v>
      </c>
      <c r="AL4" s="348"/>
      <c r="AM4" s="355"/>
      <c r="AO4" s="138"/>
      <c r="AP4" s="138"/>
      <c r="AQ4" s="138"/>
      <c r="AR4" s="138"/>
      <c r="AS4" s="138"/>
      <c r="AT4" s="138"/>
      <c r="AU4" s="138"/>
      <c r="AV4" s="138"/>
      <c r="AW4" s="138"/>
      <c r="AX4" s="138"/>
    </row>
    <row r="5" spans="1:50" ht="13.5" customHeight="1" thickBot="1" x14ac:dyDescent="0.3">
      <c r="A5" s="137"/>
      <c r="B5" s="330"/>
      <c r="C5" s="334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6"/>
      <c r="P5" s="340"/>
      <c r="Q5" s="341"/>
      <c r="R5" s="342"/>
      <c r="S5" s="344"/>
      <c r="T5" s="341"/>
      <c r="U5" s="342"/>
      <c r="V5" s="344"/>
      <c r="W5" s="341"/>
      <c r="X5" s="342"/>
      <c r="Y5" s="344"/>
      <c r="Z5" s="341"/>
      <c r="AA5" s="346"/>
      <c r="AB5" s="344"/>
      <c r="AC5" s="341"/>
      <c r="AD5" s="346"/>
      <c r="AE5" s="350"/>
      <c r="AF5" s="351"/>
      <c r="AG5" s="352"/>
      <c r="AH5" s="354"/>
      <c r="AI5" s="351"/>
      <c r="AJ5" s="352"/>
      <c r="AK5" s="354"/>
      <c r="AL5" s="351"/>
      <c r="AM5" s="356"/>
      <c r="AO5" s="138"/>
      <c r="AP5" s="138"/>
      <c r="AQ5" s="138"/>
      <c r="AR5" s="138"/>
      <c r="AS5" s="138"/>
      <c r="AT5" s="138"/>
      <c r="AU5" s="138"/>
      <c r="AV5" s="138"/>
      <c r="AW5" s="138"/>
      <c r="AX5" s="138"/>
    </row>
    <row r="6" spans="1:50" ht="12" customHeight="1" x14ac:dyDescent="0.25">
      <c r="A6" s="457">
        <v>1</v>
      </c>
      <c r="B6" s="358">
        <v>1</v>
      </c>
      <c r="C6" s="360" t="str">
        <f>IF((A6=""),"",VLOOKUP(A6,[2]Prijave!$C$6:$E$120,2))</f>
        <v>STOJKO EMA</v>
      </c>
      <c r="D6" s="361"/>
      <c r="E6" s="361"/>
      <c r="F6" s="361"/>
      <c r="G6" s="361"/>
      <c r="H6" s="361"/>
      <c r="I6" s="361"/>
      <c r="J6" s="361"/>
      <c r="K6" s="361"/>
      <c r="L6" s="362"/>
      <c r="M6" s="366" t="str">
        <f>IF((A6=""),"","("&amp;UPPER(VLOOKUP(A6,[2]Prijave!$C$6:$E$120,3))&amp;")")</f>
        <v>(LOG)</v>
      </c>
      <c r="N6" s="366"/>
      <c r="O6" s="367"/>
      <c r="P6" s="139"/>
      <c r="Q6" s="139"/>
      <c r="R6" s="140"/>
      <c r="S6" s="50">
        <f>IF(AH23&lt;&gt;"",AH23,"")</f>
        <v>3</v>
      </c>
      <c r="T6" s="51" t="s">
        <v>73</v>
      </c>
      <c r="U6" s="52">
        <f>IF(AJ23&lt;&gt;"",AJ23,"")</f>
        <v>1</v>
      </c>
      <c r="V6" s="50">
        <f>IF(AJ20&lt;&gt;"",AJ20,"")</f>
        <v>3</v>
      </c>
      <c r="W6" s="51" t="s">
        <v>73</v>
      </c>
      <c r="X6" s="52">
        <f>IF(AH20&lt;&gt;"",AH20,"")</f>
        <v>1</v>
      </c>
      <c r="Y6" s="50">
        <f>IF(AH18&lt;&gt;"",AH18,"")</f>
        <v>3</v>
      </c>
      <c r="Z6" s="53" t="s">
        <v>73</v>
      </c>
      <c r="AA6" s="53">
        <f>IF(AJ18&lt;&gt;"",AJ18,"")</f>
        <v>0</v>
      </c>
      <c r="AB6" s="141">
        <f>IF(AJ27&lt;&gt;"",AJ27,"")</f>
        <v>3</v>
      </c>
      <c r="AC6" s="141" t="s">
        <v>73</v>
      </c>
      <c r="AD6" s="141">
        <f>IF(AH27&lt;&gt;"",AH27,"")</f>
        <v>0</v>
      </c>
      <c r="AE6" s="370">
        <f>IF(AND(S6="",V6="",Y6="",AB6=""),"",SUM(S6,V6,Y6,AB6))</f>
        <v>12</v>
      </c>
      <c r="AF6" s="372" t="s">
        <v>73</v>
      </c>
      <c r="AG6" s="374">
        <f>IF(AND(U6="",X6="",AA6="",AD6=""),"",SUM(U6,X6,AA6,AD6))</f>
        <v>2</v>
      </c>
      <c r="AH6" s="376">
        <f>IF(SUM(T7,W7,AC7)&gt;0,SUM(T7,W7,AC7),"")</f>
        <v>6</v>
      </c>
      <c r="AI6" s="377"/>
      <c r="AJ6" s="378"/>
      <c r="AK6" s="382" t="str">
        <f>IF(AH6&lt;&gt;"",(RANK(AH6,AH6:AJ15)&amp;"."),"")</f>
        <v>1.</v>
      </c>
      <c r="AL6" s="382"/>
      <c r="AM6" s="383"/>
      <c r="AN6" s="42">
        <v>1</v>
      </c>
      <c r="AO6" s="138"/>
      <c r="AP6" s="138"/>
      <c r="AQ6" s="138"/>
      <c r="AR6" s="138"/>
      <c r="AS6" s="138"/>
      <c r="AT6" s="138"/>
      <c r="AU6" s="138"/>
      <c r="AV6" s="138"/>
      <c r="AW6" s="138"/>
      <c r="AX6" s="138"/>
    </row>
    <row r="7" spans="1:50" ht="12" customHeight="1" x14ac:dyDescent="0.25">
      <c r="A7" s="457"/>
      <c r="B7" s="359"/>
      <c r="C7" s="363"/>
      <c r="D7" s="364"/>
      <c r="E7" s="364"/>
      <c r="F7" s="364"/>
      <c r="G7" s="364"/>
      <c r="H7" s="364"/>
      <c r="I7" s="364"/>
      <c r="J7" s="364"/>
      <c r="K7" s="364"/>
      <c r="L7" s="365"/>
      <c r="M7" s="368"/>
      <c r="N7" s="368"/>
      <c r="O7" s="369"/>
      <c r="P7" s="142"/>
      <c r="Q7" s="142"/>
      <c r="R7" s="143"/>
      <c r="S7" s="57"/>
      <c r="T7" s="58">
        <f>IF((S6=3),2,IF(U6=3,1,""))</f>
        <v>2</v>
      </c>
      <c r="U7" s="59"/>
      <c r="V7" s="57"/>
      <c r="W7" s="58">
        <f>IF((V6=3),2,IF(X6=3,1,""))</f>
        <v>2</v>
      </c>
      <c r="X7" s="59"/>
      <c r="Y7" s="57"/>
      <c r="Z7" s="58">
        <f>IF((Y6=3),2,IF(AA6=3,1,""))</f>
        <v>2</v>
      </c>
      <c r="AA7" s="58"/>
      <c r="AB7" s="144"/>
      <c r="AC7" s="58">
        <f t="shared" ref="AC7:AC13" si="0">IF((AB6=3),2,IF(AD6=3,1,""))</f>
        <v>2</v>
      </c>
      <c r="AD7" s="60"/>
      <c r="AE7" s="371"/>
      <c r="AF7" s="373"/>
      <c r="AG7" s="375"/>
      <c r="AH7" s="379"/>
      <c r="AI7" s="380"/>
      <c r="AJ7" s="381"/>
      <c r="AK7" s="384"/>
      <c r="AL7" s="384"/>
      <c r="AM7" s="385"/>
      <c r="AO7" s="138"/>
      <c r="AP7" s="138"/>
      <c r="AQ7" s="138"/>
      <c r="AR7" s="138"/>
      <c r="AS7" s="138"/>
      <c r="AT7" s="138"/>
      <c r="AU7" s="138"/>
      <c r="AV7" s="138"/>
      <c r="AW7" s="138"/>
      <c r="AX7" s="138"/>
    </row>
    <row r="8" spans="1:50" ht="12" customHeight="1" x14ac:dyDescent="0.25">
      <c r="A8" s="457">
        <v>2</v>
      </c>
      <c r="B8" s="359">
        <v>2</v>
      </c>
      <c r="C8" s="396" t="str">
        <f>IF((A8=""),"",VLOOKUP(A8,[2]Prijave!$C$6:$E$120,2))</f>
        <v>PLANINŠEK RENEJA</v>
      </c>
      <c r="D8" s="397"/>
      <c r="E8" s="397"/>
      <c r="F8" s="397"/>
      <c r="G8" s="397"/>
      <c r="H8" s="397"/>
      <c r="I8" s="397"/>
      <c r="J8" s="397"/>
      <c r="K8" s="397"/>
      <c r="L8" s="398"/>
      <c r="M8" s="368" t="str">
        <f>IF((A8=""),"","("&amp;UPPER(VLOOKUP(A8,[2]Prijave!$C$6:$E$120,3))&amp;")")</f>
        <v>(RAK)</v>
      </c>
      <c r="N8" s="368"/>
      <c r="O8" s="369"/>
      <c r="P8" s="61">
        <f>IF(AJ23&lt;&gt;"",AJ23,"")</f>
        <v>1</v>
      </c>
      <c r="Q8" s="61" t="s">
        <v>73</v>
      </c>
      <c r="R8" s="62">
        <f>IF(AH23&lt;&gt;"",AH23,"")</f>
        <v>3</v>
      </c>
      <c r="S8" s="145"/>
      <c r="T8" s="146"/>
      <c r="U8" s="147"/>
      <c r="V8" s="66">
        <f>IF(AH19&lt;&gt;"",AH19,"")</f>
        <v>1</v>
      </c>
      <c r="W8" s="61" t="s">
        <v>73</v>
      </c>
      <c r="X8" s="62">
        <f>IF(AJ19&lt;&gt;"",AJ19,"")</f>
        <v>3</v>
      </c>
      <c r="Y8" s="66">
        <f>IF(AH26&lt;&gt;"",AH26,"")</f>
        <v>3</v>
      </c>
      <c r="Z8" s="61" t="s">
        <v>73</v>
      </c>
      <c r="AA8" s="61">
        <f>IF(AJ26&lt;&gt;"",AJ26,"")</f>
        <v>0</v>
      </c>
      <c r="AB8" s="66">
        <f>IF(AH24&lt;&gt;"",AH24,"")</f>
        <v>2</v>
      </c>
      <c r="AC8" s="66" t="s">
        <v>73</v>
      </c>
      <c r="AD8" s="66">
        <f t="shared" ref="AD8" si="1">IF(AJ24&lt;&gt;"",AJ24,"")</f>
        <v>3</v>
      </c>
      <c r="AE8" s="399">
        <f>IF(AND(P8="",V8="",Y8="",AB8=""),"",SUM(P8,V8,Y8,AB8))</f>
        <v>7</v>
      </c>
      <c r="AF8" s="400" t="s">
        <v>73</v>
      </c>
      <c r="AG8" s="386">
        <f>IF(AND(R8="",X8="",AA8="",AD8=""),"",SUM(R8,X8,AA8,AD8))</f>
        <v>9</v>
      </c>
      <c r="AH8" s="387">
        <f>IF(SUM(Q9,W9,AC9)&gt;0,SUM(Q9,W9,AC9),"")</f>
        <v>3</v>
      </c>
      <c r="AI8" s="388"/>
      <c r="AJ8" s="389"/>
      <c r="AK8" s="390" t="str">
        <f>IF(AH8&lt;&gt;"",(RANK(AH8,AH6:AJ15)&amp;"."),"")</f>
        <v>5.</v>
      </c>
      <c r="AL8" s="391"/>
      <c r="AM8" s="392"/>
      <c r="AO8" s="138"/>
      <c r="AP8" s="138"/>
      <c r="AQ8" s="138"/>
      <c r="AR8" s="138"/>
      <c r="AS8" s="138"/>
      <c r="AT8" s="138"/>
      <c r="AU8" s="138"/>
      <c r="AV8" s="138"/>
      <c r="AW8" s="138"/>
      <c r="AX8" s="138"/>
    </row>
    <row r="9" spans="1:50" ht="12" customHeight="1" x14ac:dyDescent="0.25">
      <c r="A9" s="457"/>
      <c r="B9" s="359"/>
      <c r="C9" s="363"/>
      <c r="D9" s="364"/>
      <c r="E9" s="364"/>
      <c r="F9" s="364"/>
      <c r="G9" s="364"/>
      <c r="H9" s="364"/>
      <c r="I9" s="364"/>
      <c r="J9" s="364"/>
      <c r="K9" s="364"/>
      <c r="L9" s="365"/>
      <c r="M9" s="368"/>
      <c r="N9" s="368"/>
      <c r="O9" s="369"/>
      <c r="P9" s="68"/>
      <c r="Q9" s="58">
        <f>IF((P8=3),2,IF(R8=3,1,""))</f>
        <v>1</v>
      </c>
      <c r="R9" s="59"/>
      <c r="S9" s="148"/>
      <c r="T9" s="142"/>
      <c r="U9" s="143"/>
      <c r="V9" s="57"/>
      <c r="W9" s="58">
        <f>IF((V8=3),2,IF(X8=3,1,""))</f>
        <v>1</v>
      </c>
      <c r="X9" s="59"/>
      <c r="Y9" s="57"/>
      <c r="Z9" s="58">
        <f>IF((Y8=3),2,IF(AA8=3,1,""))</f>
        <v>2</v>
      </c>
      <c r="AA9" s="68"/>
      <c r="AB9" s="57"/>
      <c r="AC9" s="58">
        <f t="shared" si="0"/>
        <v>1</v>
      </c>
      <c r="AD9" s="60"/>
      <c r="AE9" s="371"/>
      <c r="AF9" s="373"/>
      <c r="AG9" s="375"/>
      <c r="AH9" s="379"/>
      <c r="AI9" s="380"/>
      <c r="AJ9" s="381"/>
      <c r="AK9" s="393"/>
      <c r="AL9" s="394"/>
      <c r="AM9" s="395"/>
      <c r="AO9" s="138"/>
      <c r="AP9" s="138"/>
      <c r="AQ9" s="138"/>
      <c r="AR9" s="138"/>
      <c r="AS9" s="138"/>
      <c r="AT9" s="138"/>
      <c r="AU9" s="138"/>
      <c r="AV9" s="138"/>
      <c r="AW9" s="138"/>
      <c r="AX9" s="138"/>
    </row>
    <row r="10" spans="1:50" ht="12" customHeight="1" x14ac:dyDescent="0.25">
      <c r="A10" s="457">
        <v>3</v>
      </c>
      <c r="B10" s="359">
        <v>3</v>
      </c>
      <c r="C10" s="396" t="str">
        <f>IF((A10=""),"",VLOOKUP(A10,[2]Prijave!$C$6:$E$120,2))</f>
        <v>MAZNIK MAJA</v>
      </c>
      <c r="D10" s="397"/>
      <c r="E10" s="397"/>
      <c r="F10" s="397"/>
      <c r="G10" s="397"/>
      <c r="H10" s="397"/>
      <c r="I10" s="397"/>
      <c r="J10" s="397"/>
      <c r="K10" s="397"/>
      <c r="L10" s="398"/>
      <c r="M10" s="368" t="str">
        <f>IF((A10=""),"","("&amp;UPPER(VLOOKUP(A10,[2]Prijave!$C$6:$E$120,3))&amp;")")</f>
        <v>(ŠENTJERNEJ)</v>
      </c>
      <c r="N10" s="368"/>
      <c r="O10" s="369"/>
      <c r="P10" s="61">
        <f>IF(AH20&lt;&gt;"",AH20,"")</f>
        <v>1</v>
      </c>
      <c r="Q10" s="61" t="s">
        <v>73</v>
      </c>
      <c r="R10" s="62">
        <f>IF(AJ20&lt;&gt;"",AJ20,"")</f>
        <v>3</v>
      </c>
      <c r="S10" s="66">
        <f>IF(AJ19&lt;&gt;"",AJ19,"")</f>
        <v>3</v>
      </c>
      <c r="T10" s="61" t="s">
        <v>73</v>
      </c>
      <c r="U10" s="62">
        <f>IF(AH19&lt;&gt;"",AH19,"")</f>
        <v>1</v>
      </c>
      <c r="V10" s="145"/>
      <c r="W10" s="146"/>
      <c r="X10" s="147"/>
      <c r="Y10" s="66">
        <f>IF(AH25&lt;&gt;"",AH25,"")</f>
        <v>0</v>
      </c>
      <c r="Z10" s="61" t="s">
        <v>73</v>
      </c>
      <c r="AA10" s="61">
        <f>IF(AJ25&lt;&gt;"",AJ25,"")</f>
        <v>3</v>
      </c>
      <c r="AB10" s="66">
        <f>IF(AJ22&lt;&gt;"",AJ22,"")</f>
        <v>3</v>
      </c>
      <c r="AC10" s="66" t="s">
        <v>73</v>
      </c>
      <c r="AD10" s="66">
        <f>IF(AH22&lt;&gt;"",AH22,"")</f>
        <v>0</v>
      </c>
      <c r="AE10" s="399">
        <f>IF(AND(P10="",S10="",Y10="",AB10=""),"",SUM(P10,S10,Y10,AB10))</f>
        <v>7</v>
      </c>
      <c r="AF10" s="400" t="s">
        <v>73</v>
      </c>
      <c r="AG10" s="386">
        <f>IF(AND(R10="",U10="",AA10="",AD10=""),"",SUM(R10,U10,AA10,AD10))</f>
        <v>7</v>
      </c>
      <c r="AH10" s="387">
        <f>IF(SUM(Q11,T11,Z11)&gt;0,SUM(Q11,T11,Z11),"")</f>
        <v>4</v>
      </c>
      <c r="AI10" s="388"/>
      <c r="AJ10" s="389"/>
      <c r="AK10" s="390" t="str">
        <f>IF(AH10&lt;&gt;"",(RANK(AH10,AH6:AJ15)&amp;"."),"")</f>
        <v>3.</v>
      </c>
      <c r="AL10" s="391"/>
      <c r="AM10" s="392"/>
      <c r="AN10" s="42">
        <v>3</v>
      </c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</row>
    <row r="11" spans="1:50" ht="12" customHeight="1" x14ac:dyDescent="0.25">
      <c r="A11" s="457"/>
      <c r="B11" s="359"/>
      <c r="C11" s="363"/>
      <c r="D11" s="364"/>
      <c r="E11" s="364"/>
      <c r="F11" s="364"/>
      <c r="G11" s="364"/>
      <c r="H11" s="364"/>
      <c r="I11" s="364"/>
      <c r="J11" s="364"/>
      <c r="K11" s="364"/>
      <c r="L11" s="365"/>
      <c r="M11" s="368"/>
      <c r="N11" s="368"/>
      <c r="O11" s="369"/>
      <c r="P11" s="68"/>
      <c r="Q11" s="58">
        <f>IF((P10=3),2,IF(R10=3,1,""))</f>
        <v>1</v>
      </c>
      <c r="R11" s="59"/>
      <c r="S11" s="57"/>
      <c r="T11" s="58">
        <f>IF((S10=3),2,IF(U10=3,1,""))</f>
        <v>2</v>
      </c>
      <c r="U11" s="59"/>
      <c r="V11" s="148"/>
      <c r="W11" s="142"/>
      <c r="X11" s="143"/>
      <c r="Y11" s="57"/>
      <c r="Z11" s="58">
        <f>IF((Y10=3),2,IF(AA10=3,1,""))</f>
        <v>1</v>
      </c>
      <c r="AA11" s="68"/>
      <c r="AB11" s="57"/>
      <c r="AC11" s="58">
        <f t="shared" si="0"/>
        <v>2</v>
      </c>
      <c r="AD11" s="60"/>
      <c r="AE11" s="371"/>
      <c r="AF11" s="373"/>
      <c r="AG11" s="375"/>
      <c r="AH11" s="379"/>
      <c r="AI11" s="380"/>
      <c r="AJ11" s="381"/>
      <c r="AK11" s="393"/>
      <c r="AL11" s="394"/>
      <c r="AM11" s="395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</row>
    <row r="12" spans="1:50" ht="12" customHeight="1" x14ac:dyDescent="0.25">
      <c r="A12" s="457">
        <v>4</v>
      </c>
      <c r="B12" s="359">
        <v>4</v>
      </c>
      <c r="C12" s="396" t="str">
        <f>IF((A12=""),"",VLOOKUP(A12,[2]Prijave!$C$6:$E$120,2))</f>
        <v>NOVAK NEŽA</v>
      </c>
      <c r="D12" s="397"/>
      <c r="E12" s="397"/>
      <c r="F12" s="397"/>
      <c r="G12" s="397"/>
      <c r="H12" s="397"/>
      <c r="I12" s="397"/>
      <c r="J12" s="397"/>
      <c r="K12" s="397"/>
      <c r="L12" s="398"/>
      <c r="M12" s="368" t="str">
        <f>IF((A12=""),"","("&amp;UPPER(VLOOKUP(A12,[2]Prijave!$C$6:$E$120,3))&amp;")")</f>
        <v>(VES)</v>
      </c>
      <c r="N12" s="368"/>
      <c r="O12" s="369"/>
      <c r="P12" s="61">
        <f>IF(AJ18&lt;&gt;"",AJ18,"")</f>
        <v>0</v>
      </c>
      <c r="Q12" s="61" t="s">
        <v>73</v>
      </c>
      <c r="R12" s="61">
        <f>IF(AH18&lt;&gt;"",AH18,"")</f>
        <v>3</v>
      </c>
      <c r="S12" s="66">
        <f>IF(AH26&lt;&gt;"",AH26,"")</f>
        <v>3</v>
      </c>
      <c r="T12" s="66" t="s">
        <v>73</v>
      </c>
      <c r="U12" s="66">
        <f t="shared" ref="U12" si="2">IF(AJ26&lt;&gt;"",AJ26,"")</f>
        <v>0</v>
      </c>
      <c r="V12" s="66">
        <f>IF(AJ25&lt;&gt;"",AJ25,"")</f>
        <v>3</v>
      </c>
      <c r="W12" s="66" t="s">
        <v>73</v>
      </c>
      <c r="X12" s="66">
        <f>IF(AH25&lt;&gt;"",AH25,"")</f>
        <v>0</v>
      </c>
      <c r="Y12" s="145"/>
      <c r="Z12" s="146"/>
      <c r="AA12" s="147"/>
      <c r="AB12" s="66">
        <f>IF(AH21&lt;&gt;"",AH21,"")</f>
        <v>3</v>
      </c>
      <c r="AC12" s="66" t="s">
        <v>73</v>
      </c>
      <c r="AD12" s="66">
        <f t="shared" ref="AD12" si="3">IF(AJ21&lt;&gt;"",AJ21,"")</f>
        <v>0</v>
      </c>
      <c r="AE12" s="399">
        <f>IF(AND(P12="",S12="",V12="",AB12),"",SUM(P12,S12,V12,AB12))</f>
        <v>9</v>
      </c>
      <c r="AF12" s="400" t="s">
        <v>73</v>
      </c>
      <c r="AG12" s="386">
        <f>IF(AND(R12="",U12="",X12="",AD12),"",SUM(R12,U12,X12,AD12))</f>
        <v>3</v>
      </c>
      <c r="AH12" s="387">
        <f>IF(SUM(Q13,T13,W13)&gt;0,SUM(Q13,T13,W13),"")</f>
        <v>5</v>
      </c>
      <c r="AI12" s="388"/>
      <c r="AJ12" s="389"/>
      <c r="AK12" s="390" t="str">
        <f>IF(AH12&lt;&gt;"",(RANK(AH12,AH8:AJ17)&amp;"."),"")</f>
        <v>1.</v>
      </c>
      <c r="AL12" s="391"/>
      <c r="AM12" s="392"/>
      <c r="AN12" s="42">
        <v>2</v>
      </c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</row>
    <row r="13" spans="1:50" ht="13.5" customHeight="1" x14ac:dyDescent="0.25">
      <c r="A13" s="457"/>
      <c r="B13" s="359"/>
      <c r="C13" s="363"/>
      <c r="D13" s="364"/>
      <c r="E13" s="364"/>
      <c r="F13" s="364"/>
      <c r="G13" s="364"/>
      <c r="H13" s="364"/>
      <c r="I13" s="364"/>
      <c r="J13" s="364"/>
      <c r="K13" s="364"/>
      <c r="L13" s="365"/>
      <c r="M13" s="368"/>
      <c r="N13" s="368"/>
      <c r="O13" s="369"/>
      <c r="P13" s="68"/>
      <c r="Q13" s="58">
        <f t="shared" ref="Q13" si="4">IF((P12=3),2,IF(R12=3,1,""))</f>
        <v>1</v>
      </c>
      <c r="R13" s="59"/>
      <c r="S13" s="57"/>
      <c r="T13" s="58">
        <f t="shared" ref="T13" si="5">IF((S12=3),2,IF(U12=3,1,""))</f>
        <v>2</v>
      </c>
      <c r="U13" s="59"/>
      <c r="V13" s="57"/>
      <c r="W13" s="149">
        <f t="shared" ref="W13" si="6">IF((V12=3),2,IF(X12=3,1,""))</f>
        <v>2</v>
      </c>
      <c r="X13" s="59"/>
      <c r="Y13" s="148"/>
      <c r="Z13" s="142"/>
      <c r="AA13" s="143"/>
      <c r="AB13" s="57"/>
      <c r="AC13" s="58">
        <f t="shared" si="0"/>
        <v>2</v>
      </c>
      <c r="AD13" s="60"/>
      <c r="AE13" s="371"/>
      <c r="AF13" s="373"/>
      <c r="AG13" s="375"/>
      <c r="AH13" s="379"/>
      <c r="AI13" s="380"/>
      <c r="AJ13" s="381"/>
      <c r="AK13" s="393"/>
      <c r="AL13" s="394"/>
      <c r="AM13" s="395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</row>
    <row r="14" spans="1:50" ht="12" customHeight="1" x14ac:dyDescent="0.25">
      <c r="A14" s="457">
        <v>5</v>
      </c>
      <c r="B14" s="359">
        <v>5</v>
      </c>
      <c r="C14" s="396" t="str">
        <f>IF((A14=""),"",VLOOKUP(A14,[2]Prijave!$C$6:$E$120,2))</f>
        <v>KOŠIR RENEE</v>
      </c>
      <c r="D14" s="397"/>
      <c r="E14" s="397"/>
      <c r="F14" s="397"/>
      <c r="G14" s="397"/>
      <c r="H14" s="397"/>
      <c r="I14" s="397"/>
      <c r="J14" s="397"/>
      <c r="K14" s="397"/>
      <c r="L14" s="398"/>
      <c r="M14" s="368" t="str">
        <f>IF((A14=""),"","("&amp;UPPER(VLOOKUP(A14,[2]Prijave!$C$6:$E$120,3))&amp;")")</f>
        <v>(ŠENTJOŠT)</v>
      </c>
      <c r="N14" s="368"/>
      <c r="O14" s="369"/>
      <c r="P14" s="61">
        <f>IF(AH27&lt;&gt;"",AH27,"")</f>
        <v>0</v>
      </c>
      <c r="Q14" s="61" t="s">
        <v>73</v>
      </c>
      <c r="R14" s="61">
        <f t="shared" ref="R14" si="7">IF(AJ27&lt;&gt;"",AJ27,"")</f>
        <v>3</v>
      </c>
      <c r="S14" s="66">
        <f>IF(AJ24&lt;&gt;"",AJ24,"")</f>
        <v>3</v>
      </c>
      <c r="T14" s="61" t="s">
        <v>73</v>
      </c>
      <c r="U14" s="62">
        <f>IF(AH24&lt;&gt;"",AH24,"")</f>
        <v>2</v>
      </c>
      <c r="V14" s="66">
        <f>IF(AH22&lt;&gt;"",AH22,"")</f>
        <v>0</v>
      </c>
      <c r="W14" s="61" t="s">
        <v>73</v>
      </c>
      <c r="X14" s="62">
        <f>IF(AJ22&lt;&gt;"",AJ22,"")</f>
        <v>3</v>
      </c>
      <c r="Y14" s="66">
        <f>IF(AJ21&lt;&gt;"",AJ21,"")</f>
        <v>0</v>
      </c>
      <c r="Z14" s="66" t="s">
        <v>73</v>
      </c>
      <c r="AA14" s="66">
        <f>IF(AH21&lt;&gt;"",AH21,"")</f>
        <v>3</v>
      </c>
      <c r="AB14" s="145"/>
      <c r="AC14" s="146"/>
      <c r="AD14" s="150"/>
      <c r="AE14" s="399">
        <f>IF(AND(P14="",S14="",V14="",Y14=""),"",SUM(P14,S14,V14,Y14))</f>
        <v>3</v>
      </c>
      <c r="AF14" s="400" t="s">
        <v>73</v>
      </c>
      <c r="AG14" s="386">
        <f>IF(AND(R14="",U14="",X14="",AA14=""),"",SUM(R14,U14,X14,AA14))</f>
        <v>11</v>
      </c>
      <c r="AH14" s="387">
        <f>IF(SUM(Q15,T15,W15)&gt;0,SUM(Q15,T15,W15),"")</f>
        <v>4</v>
      </c>
      <c r="AI14" s="388"/>
      <c r="AJ14" s="389"/>
      <c r="AK14" s="384" t="str">
        <f>IF(AH14&lt;&gt;"",(RANK(AH14,AH6:AJ15)&amp;"."),"")</f>
        <v>3.</v>
      </c>
      <c r="AL14" s="384"/>
      <c r="AM14" s="385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</row>
    <row r="15" spans="1:50" ht="12.75" customHeight="1" thickBot="1" x14ac:dyDescent="0.3">
      <c r="A15" s="457"/>
      <c r="B15" s="438"/>
      <c r="C15" s="439"/>
      <c r="D15" s="440"/>
      <c r="E15" s="440"/>
      <c r="F15" s="440"/>
      <c r="G15" s="440"/>
      <c r="H15" s="440"/>
      <c r="I15" s="440"/>
      <c r="J15" s="440"/>
      <c r="K15" s="440"/>
      <c r="L15" s="441"/>
      <c r="M15" s="442"/>
      <c r="N15" s="442"/>
      <c r="O15" s="443"/>
      <c r="P15" s="71"/>
      <c r="Q15" s="72">
        <f>IF((P14=3),2,IF(R14=3,1,""))</f>
        <v>1</v>
      </c>
      <c r="R15" s="73"/>
      <c r="S15" s="74"/>
      <c r="T15" s="72">
        <f>IF((S14=3),2,IF(U14=3,1,""))</f>
        <v>2</v>
      </c>
      <c r="U15" s="73"/>
      <c r="V15" s="74"/>
      <c r="W15" s="72">
        <f>IF((V14=3),2,IF(X14=3,1,""))</f>
        <v>1</v>
      </c>
      <c r="X15" s="73"/>
      <c r="Y15" s="74"/>
      <c r="Z15" s="72">
        <f t="shared" ref="Z15" si="8">IF((Y14=3),2,IF(AA14=3,1,""))</f>
        <v>1</v>
      </c>
      <c r="AA15" s="73"/>
      <c r="AB15" s="151"/>
      <c r="AC15" s="152"/>
      <c r="AD15" s="153"/>
      <c r="AE15" s="444"/>
      <c r="AF15" s="445"/>
      <c r="AG15" s="446"/>
      <c r="AH15" s="447"/>
      <c r="AI15" s="448"/>
      <c r="AJ15" s="449"/>
      <c r="AK15" s="450"/>
      <c r="AL15" s="450"/>
      <c r="AM15" s="451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</row>
    <row r="16" spans="1:50" ht="6" customHeight="1" x14ac:dyDescent="0.3">
      <c r="A16" s="137"/>
      <c r="AH16" s="42" t="s">
        <v>79</v>
      </c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</row>
    <row r="17" spans="1:50" ht="19" customHeight="1" x14ac:dyDescent="0.3">
      <c r="A17" s="137"/>
      <c r="B17" s="78"/>
      <c r="C17" s="79"/>
      <c r="D17" s="80"/>
      <c r="E17" s="80"/>
      <c r="F17" s="80"/>
      <c r="G17" s="80"/>
      <c r="H17" s="80"/>
      <c r="I17" s="80"/>
      <c r="J17" s="429"/>
      <c r="K17" s="429"/>
      <c r="L17" s="429"/>
      <c r="M17" s="429"/>
      <c r="N17" s="429"/>
      <c r="O17" s="429"/>
      <c r="P17" s="429"/>
      <c r="Q17" s="429"/>
      <c r="R17" s="429"/>
      <c r="S17" s="430">
        <v>1</v>
      </c>
      <c r="T17" s="430"/>
      <c r="U17" s="430"/>
      <c r="V17" s="430">
        <v>2</v>
      </c>
      <c r="W17" s="430"/>
      <c r="X17" s="430"/>
      <c r="Y17" s="430">
        <v>3</v>
      </c>
      <c r="Z17" s="430"/>
      <c r="AA17" s="430"/>
      <c r="AB17" s="430">
        <v>4</v>
      </c>
      <c r="AC17" s="430"/>
      <c r="AD17" s="430"/>
      <c r="AE17" s="430">
        <v>5</v>
      </c>
      <c r="AF17" s="430"/>
      <c r="AG17" s="431"/>
      <c r="AH17" s="432" t="s">
        <v>80</v>
      </c>
      <c r="AI17" s="429"/>
      <c r="AJ17" s="429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</row>
    <row r="18" spans="1:50" ht="19" customHeight="1" x14ac:dyDescent="0.25">
      <c r="A18" s="137"/>
      <c r="B18" s="435" t="s">
        <v>81</v>
      </c>
      <c r="C18" s="435"/>
      <c r="D18" s="82"/>
      <c r="E18" s="83" t="s">
        <v>82</v>
      </c>
      <c r="F18" s="433" t="str">
        <f>C6</f>
        <v>STOJKO EMA</v>
      </c>
      <c r="G18" s="433"/>
      <c r="H18" s="433"/>
      <c r="I18" s="433"/>
      <c r="J18" s="433"/>
      <c r="K18" s="433"/>
      <c r="L18" s="84" t="s">
        <v>83</v>
      </c>
      <c r="M18" s="433" t="str">
        <f>C12</f>
        <v>NOVAK NEŽA</v>
      </c>
      <c r="N18" s="433"/>
      <c r="O18" s="433"/>
      <c r="P18" s="433"/>
      <c r="Q18" s="433"/>
      <c r="R18" s="434"/>
      <c r="S18" s="85">
        <v>11</v>
      </c>
      <c r="T18" s="86" t="s">
        <v>83</v>
      </c>
      <c r="U18" s="87">
        <v>6</v>
      </c>
      <c r="V18" s="85">
        <v>11</v>
      </c>
      <c r="W18" s="86" t="s">
        <v>83</v>
      </c>
      <c r="X18" s="87">
        <v>1</v>
      </c>
      <c r="Y18" s="85">
        <v>11</v>
      </c>
      <c r="Z18" s="86" t="s">
        <v>83</v>
      </c>
      <c r="AA18" s="87">
        <v>5</v>
      </c>
      <c r="AB18" s="85"/>
      <c r="AC18" s="86" t="s">
        <v>83</v>
      </c>
      <c r="AD18" s="87"/>
      <c r="AE18" s="85"/>
      <c r="AF18" s="86" t="s">
        <v>83</v>
      </c>
      <c r="AG18" s="87"/>
      <c r="AH18" s="88">
        <f t="shared" ref="AH18:AH27" si="9">IF(AND(AV18=0,AW18=0),"",AV18)</f>
        <v>3</v>
      </c>
      <c r="AI18" s="89" t="s">
        <v>73</v>
      </c>
      <c r="AJ18" s="90">
        <f t="shared" ref="AJ18:AJ27" si="10">IF(AND(AV18=0,AW18=0),"",AW18)</f>
        <v>0</v>
      </c>
      <c r="AL18" s="154">
        <f t="shared" ref="AL18:AL27" si="11">IF(S18&gt;U18,1,0)</f>
        <v>1</v>
      </c>
      <c r="AM18" s="154">
        <f t="shared" ref="AM18:AM27" si="12">IF(U18&gt;S18,1,0)</f>
        <v>0</v>
      </c>
      <c r="AN18" s="154">
        <f>IF(V18&gt;X18,1,0)</f>
        <v>1</v>
      </c>
      <c r="AO18" s="154">
        <f>IF(X18&gt;V18,1,0)</f>
        <v>0</v>
      </c>
      <c r="AP18" s="154">
        <f>IF(Y18&gt;AA18,1,0)</f>
        <v>1</v>
      </c>
      <c r="AQ18" s="154">
        <f>IF(AA18&gt;Y18,1,0)</f>
        <v>0</v>
      </c>
      <c r="AR18" s="154">
        <f>IF(AB18&gt;AD18,1,0)</f>
        <v>0</v>
      </c>
      <c r="AS18" s="154">
        <f>IF(AD18&gt;AB18,1,0)</f>
        <v>0</v>
      </c>
      <c r="AT18" s="154">
        <f>IF(AE18&gt;AG18,1,0)</f>
        <v>0</v>
      </c>
      <c r="AU18" s="154">
        <f>IF(AG18&gt;AE18,1,0)</f>
        <v>0</v>
      </c>
      <c r="AV18" s="154">
        <f t="shared" ref="AV18:AW27" si="13">AL18+AN18+AP18+AR18+AT18</f>
        <v>3</v>
      </c>
      <c r="AW18" s="154">
        <f t="shared" si="13"/>
        <v>0</v>
      </c>
      <c r="AX18" s="138"/>
    </row>
    <row r="19" spans="1:50" ht="19" customHeight="1" x14ac:dyDescent="0.25">
      <c r="A19" s="137"/>
      <c r="B19" s="92"/>
      <c r="C19" s="93"/>
      <c r="E19" s="83" t="s">
        <v>84</v>
      </c>
      <c r="F19" s="433" t="str">
        <f>C8</f>
        <v>PLANINŠEK RENEJA</v>
      </c>
      <c r="G19" s="433"/>
      <c r="H19" s="433"/>
      <c r="I19" s="433"/>
      <c r="J19" s="433"/>
      <c r="K19" s="433"/>
      <c r="L19" s="84" t="s">
        <v>83</v>
      </c>
      <c r="M19" s="433" t="str">
        <f>C10</f>
        <v>MAZNIK MAJA</v>
      </c>
      <c r="N19" s="433"/>
      <c r="O19" s="433"/>
      <c r="P19" s="433"/>
      <c r="Q19" s="433"/>
      <c r="R19" s="434"/>
      <c r="S19" s="85">
        <v>4</v>
      </c>
      <c r="T19" s="86" t="s">
        <v>83</v>
      </c>
      <c r="U19" s="87">
        <v>11</v>
      </c>
      <c r="V19" s="85">
        <v>9</v>
      </c>
      <c r="W19" s="86" t="s">
        <v>83</v>
      </c>
      <c r="X19" s="87">
        <v>11</v>
      </c>
      <c r="Y19" s="85">
        <v>11</v>
      </c>
      <c r="Z19" s="86" t="s">
        <v>83</v>
      </c>
      <c r="AA19" s="87">
        <v>6</v>
      </c>
      <c r="AB19" s="85">
        <v>11</v>
      </c>
      <c r="AC19" s="86" t="s">
        <v>83</v>
      </c>
      <c r="AD19" s="87">
        <v>13</v>
      </c>
      <c r="AE19" s="85"/>
      <c r="AF19" s="86" t="s">
        <v>83</v>
      </c>
      <c r="AG19" s="87"/>
      <c r="AH19" s="88">
        <f t="shared" si="9"/>
        <v>1</v>
      </c>
      <c r="AI19" s="89" t="s">
        <v>73</v>
      </c>
      <c r="AJ19" s="90">
        <f t="shared" si="10"/>
        <v>3</v>
      </c>
      <c r="AL19" s="154">
        <f t="shared" si="11"/>
        <v>0</v>
      </c>
      <c r="AM19" s="154">
        <f t="shared" si="12"/>
        <v>1</v>
      </c>
      <c r="AN19" s="154">
        <f>IF(V19&gt;X19,1,0)</f>
        <v>0</v>
      </c>
      <c r="AO19" s="154">
        <f>IF(X19&gt;V19,1,0)</f>
        <v>1</v>
      </c>
      <c r="AP19" s="154">
        <f>IF(Y19&gt;AA19,1,0)</f>
        <v>1</v>
      </c>
      <c r="AQ19" s="154">
        <f>IF(AA19&gt;Y19,1,0)</f>
        <v>0</v>
      </c>
      <c r="AR19" s="154">
        <f>IF(AB19&gt;AD19,1,0)</f>
        <v>0</v>
      </c>
      <c r="AS19" s="154">
        <f>IF(AD19&gt;AB19,1,0)</f>
        <v>1</v>
      </c>
      <c r="AT19" s="154">
        <f>IF(AE19&gt;AG19,1,0)</f>
        <v>0</v>
      </c>
      <c r="AU19" s="154">
        <f>IF(AG19&gt;AE19,1,0)</f>
        <v>0</v>
      </c>
      <c r="AV19" s="154">
        <f t="shared" si="13"/>
        <v>1</v>
      </c>
      <c r="AW19" s="154">
        <f t="shared" si="13"/>
        <v>3</v>
      </c>
      <c r="AX19" s="138"/>
    </row>
    <row r="20" spans="1:50" ht="19" customHeight="1" x14ac:dyDescent="0.25">
      <c r="A20" s="137"/>
      <c r="B20" s="435" t="s">
        <v>85</v>
      </c>
      <c r="C20" s="435"/>
      <c r="D20" s="82"/>
      <c r="E20" s="83" t="s">
        <v>90</v>
      </c>
      <c r="F20" s="433" t="str">
        <f>C10</f>
        <v>MAZNIK MAJA</v>
      </c>
      <c r="G20" s="433"/>
      <c r="H20" s="433"/>
      <c r="I20" s="433"/>
      <c r="J20" s="433"/>
      <c r="K20" s="433"/>
      <c r="L20" s="84" t="s">
        <v>83</v>
      </c>
      <c r="M20" s="433" t="str">
        <f>C6</f>
        <v>STOJKO EMA</v>
      </c>
      <c r="N20" s="433"/>
      <c r="O20" s="433"/>
      <c r="P20" s="433"/>
      <c r="Q20" s="433"/>
      <c r="R20" s="434"/>
      <c r="S20" s="85">
        <v>6</v>
      </c>
      <c r="T20" s="86" t="s">
        <v>83</v>
      </c>
      <c r="U20" s="87">
        <v>11</v>
      </c>
      <c r="V20" s="85">
        <v>11</v>
      </c>
      <c r="W20" s="86" t="s">
        <v>83</v>
      </c>
      <c r="X20" s="87">
        <v>8</v>
      </c>
      <c r="Y20" s="85">
        <v>4</v>
      </c>
      <c r="Z20" s="86" t="s">
        <v>83</v>
      </c>
      <c r="AA20" s="87">
        <v>11</v>
      </c>
      <c r="AB20" s="85">
        <v>4</v>
      </c>
      <c r="AC20" s="86" t="s">
        <v>83</v>
      </c>
      <c r="AD20" s="87">
        <v>11</v>
      </c>
      <c r="AE20" s="85"/>
      <c r="AF20" s="86" t="s">
        <v>83</v>
      </c>
      <c r="AG20" s="87"/>
      <c r="AH20" s="88">
        <f t="shared" si="9"/>
        <v>1</v>
      </c>
      <c r="AI20" s="89" t="s">
        <v>73</v>
      </c>
      <c r="AJ20" s="90">
        <f t="shared" si="10"/>
        <v>3</v>
      </c>
      <c r="AL20" s="154">
        <f t="shared" si="11"/>
        <v>0</v>
      </c>
      <c r="AM20" s="154">
        <f t="shared" si="12"/>
        <v>1</v>
      </c>
      <c r="AN20" s="154">
        <f>IF(V20&gt;X20,1,0)</f>
        <v>1</v>
      </c>
      <c r="AO20" s="154">
        <f>IF(X20&gt;V20,1,0)</f>
        <v>0</v>
      </c>
      <c r="AP20" s="154">
        <f>IF(Y20&gt;AA20,1,0)</f>
        <v>0</v>
      </c>
      <c r="AQ20" s="154">
        <f>IF(AA20&gt;Y20,1,0)</f>
        <v>1</v>
      </c>
      <c r="AR20" s="154">
        <f>IF(AB20&gt;AD20,1,0)</f>
        <v>0</v>
      </c>
      <c r="AS20" s="154">
        <f>IF(AD20&gt;AB20,1,0)</f>
        <v>1</v>
      </c>
      <c r="AT20" s="154">
        <f>IF(AE20&gt;AG20,1,0)</f>
        <v>0</v>
      </c>
      <c r="AU20" s="154">
        <f>IF(AG20&gt;AE20,1,0)</f>
        <v>0</v>
      </c>
      <c r="AV20" s="154">
        <f t="shared" si="13"/>
        <v>1</v>
      </c>
      <c r="AW20" s="154">
        <f t="shared" si="13"/>
        <v>3</v>
      </c>
      <c r="AX20" s="138"/>
    </row>
    <row r="21" spans="1:50" ht="19" customHeight="1" x14ac:dyDescent="0.25">
      <c r="A21" s="137"/>
      <c r="B21" s="94"/>
      <c r="C21" s="95"/>
      <c r="D21" s="82"/>
      <c r="E21" s="83" t="s">
        <v>130</v>
      </c>
      <c r="F21" s="433" t="str">
        <f>C12</f>
        <v>NOVAK NEŽA</v>
      </c>
      <c r="G21" s="433"/>
      <c r="H21" s="433"/>
      <c r="I21" s="433"/>
      <c r="J21" s="433"/>
      <c r="K21" s="433"/>
      <c r="L21" s="84" t="s">
        <v>83</v>
      </c>
      <c r="M21" s="433" t="str">
        <f>C14</f>
        <v>KOŠIR RENEE</v>
      </c>
      <c r="N21" s="433"/>
      <c r="O21" s="433"/>
      <c r="P21" s="433"/>
      <c r="Q21" s="433"/>
      <c r="R21" s="434"/>
      <c r="S21" s="85">
        <v>11</v>
      </c>
      <c r="T21" s="86" t="s">
        <v>83</v>
      </c>
      <c r="U21" s="87">
        <v>8</v>
      </c>
      <c r="V21" s="85">
        <v>11</v>
      </c>
      <c r="W21" s="86" t="s">
        <v>83</v>
      </c>
      <c r="X21" s="87">
        <v>4</v>
      </c>
      <c r="Y21" s="85">
        <v>11</v>
      </c>
      <c r="Z21" s="86" t="s">
        <v>83</v>
      </c>
      <c r="AA21" s="87">
        <v>7</v>
      </c>
      <c r="AB21" s="85"/>
      <c r="AC21" s="86" t="s">
        <v>83</v>
      </c>
      <c r="AD21" s="87"/>
      <c r="AE21" s="85"/>
      <c r="AF21" s="86" t="s">
        <v>83</v>
      </c>
      <c r="AG21" s="87"/>
      <c r="AH21" s="88">
        <f t="shared" si="9"/>
        <v>3</v>
      </c>
      <c r="AI21" s="96" t="s">
        <v>73</v>
      </c>
      <c r="AJ21" s="90">
        <f t="shared" si="10"/>
        <v>0</v>
      </c>
      <c r="AL21" s="154">
        <f t="shared" si="11"/>
        <v>1</v>
      </c>
      <c r="AM21" s="154">
        <f t="shared" si="12"/>
        <v>0</v>
      </c>
      <c r="AN21" s="154">
        <f>IF(V21&gt;X21,1,0)</f>
        <v>1</v>
      </c>
      <c r="AO21" s="154">
        <f>IF(X21&gt;V21,1,0)</f>
        <v>0</v>
      </c>
      <c r="AP21" s="154">
        <f>IF(Y21&gt;AA21,1,0)</f>
        <v>1</v>
      </c>
      <c r="AQ21" s="154">
        <f>IF(AA21&gt;Y21,1,0)</f>
        <v>0</v>
      </c>
      <c r="AR21" s="154">
        <f>IF(AB21&gt;AD21,1,0)</f>
        <v>0</v>
      </c>
      <c r="AS21" s="154">
        <f>IF(AD21&gt;AB21,1,0)</f>
        <v>0</v>
      </c>
      <c r="AT21" s="154">
        <f>IF(AE21&gt;AG21,1,0)</f>
        <v>0</v>
      </c>
      <c r="AU21" s="154">
        <f>IF(AG21&gt;AE21,1,0)</f>
        <v>0</v>
      </c>
      <c r="AV21" s="154">
        <f t="shared" si="13"/>
        <v>3</v>
      </c>
      <c r="AW21" s="154">
        <f t="shared" si="13"/>
        <v>0</v>
      </c>
      <c r="AX21" s="138"/>
    </row>
    <row r="22" spans="1:50" ht="19" customHeight="1" x14ac:dyDescent="0.25">
      <c r="A22" s="137"/>
      <c r="B22" s="435" t="s">
        <v>88</v>
      </c>
      <c r="C22" s="435"/>
      <c r="D22" s="82"/>
      <c r="E22" s="83" t="s">
        <v>131</v>
      </c>
      <c r="F22" s="433" t="str">
        <f>C14</f>
        <v>KOŠIR RENEE</v>
      </c>
      <c r="G22" s="433"/>
      <c r="H22" s="433"/>
      <c r="I22" s="433"/>
      <c r="J22" s="433"/>
      <c r="K22" s="433"/>
      <c r="L22" s="84" t="s">
        <v>83</v>
      </c>
      <c r="M22" s="433" t="str">
        <f>C10</f>
        <v>MAZNIK MAJA</v>
      </c>
      <c r="N22" s="433"/>
      <c r="O22" s="433"/>
      <c r="P22" s="433"/>
      <c r="Q22" s="433"/>
      <c r="R22" s="434"/>
      <c r="S22" s="85">
        <v>5</v>
      </c>
      <c r="T22" s="86" t="s">
        <v>83</v>
      </c>
      <c r="U22" s="87">
        <v>11</v>
      </c>
      <c r="V22" s="85">
        <v>11</v>
      </c>
      <c r="W22" s="86" t="s">
        <v>83</v>
      </c>
      <c r="X22" s="87">
        <v>13</v>
      </c>
      <c r="Y22" s="85">
        <v>7</v>
      </c>
      <c r="Z22" s="86" t="s">
        <v>83</v>
      </c>
      <c r="AA22" s="87">
        <v>11</v>
      </c>
      <c r="AB22" s="85"/>
      <c r="AC22" s="86" t="s">
        <v>83</v>
      </c>
      <c r="AD22" s="87"/>
      <c r="AE22" s="85"/>
      <c r="AF22" s="86" t="s">
        <v>83</v>
      </c>
      <c r="AG22" s="87"/>
      <c r="AH22" s="88">
        <f t="shared" si="9"/>
        <v>0</v>
      </c>
      <c r="AI22" s="89" t="s">
        <v>73</v>
      </c>
      <c r="AJ22" s="90">
        <f t="shared" si="10"/>
        <v>3</v>
      </c>
      <c r="AL22" s="154">
        <f t="shared" si="11"/>
        <v>0</v>
      </c>
      <c r="AM22" s="154">
        <f t="shared" si="12"/>
        <v>1</v>
      </c>
      <c r="AN22" s="154">
        <f>IF(V22&gt;X22,1,0)</f>
        <v>0</v>
      </c>
      <c r="AO22" s="154">
        <f>IF(X22&gt;V22,1,0)</f>
        <v>1</v>
      </c>
      <c r="AP22" s="154">
        <f>IF(Y22&gt;AA22,1,0)</f>
        <v>0</v>
      </c>
      <c r="AQ22" s="154">
        <f>IF(AA22&gt;Y22,1,0)</f>
        <v>1</v>
      </c>
      <c r="AR22" s="154">
        <f>IF(AB22&gt;AD22,1,0)</f>
        <v>0</v>
      </c>
      <c r="AS22" s="154">
        <f>IF(AD22&gt;AB22,1,0)</f>
        <v>0</v>
      </c>
      <c r="AT22" s="154">
        <f>IF(AE22&gt;AG22,1,0)</f>
        <v>0</v>
      </c>
      <c r="AU22" s="154">
        <f>IF(AG22&gt;AE22,1,0)</f>
        <v>0</v>
      </c>
      <c r="AV22" s="154">
        <f t="shared" si="13"/>
        <v>0</v>
      </c>
      <c r="AW22" s="154">
        <f t="shared" si="13"/>
        <v>3</v>
      </c>
      <c r="AX22" s="138"/>
    </row>
    <row r="23" spans="1:50" ht="19" customHeight="1" x14ac:dyDescent="0.25">
      <c r="A23" s="137"/>
      <c r="B23" s="81"/>
      <c r="C23" s="81"/>
      <c r="D23" s="82"/>
      <c r="E23" s="83" t="s">
        <v>87</v>
      </c>
      <c r="F23" s="433" t="str">
        <f>C6</f>
        <v>STOJKO EMA</v>
      </c>
      <c r="G23" s="433"/>
      <c r="H23" s="433"/>
      <c r="I23" s="433"/>
      <c r="J23" s="433"/>
      <c r="K23" s="433"/>
      <c r="L23" s="84" t="s">
        <v>83</v>
      </c>
      <c r="M23" s="433" t="str">
        <f>C8</f>
        <v>PLANINŠEK RENEJA</v>
      </c>
      <c r="N23" s="433"/>
      <c r="O23" s="433"/>
      <c r="P23" s="433"/>
      <c r="Q23" s="433"/>
      <c r="R23" s="434"/>
      <c r="S23" s="99">
        <v>11</v>
      </c>
      <c r="T23" s="86" t="s">
        <v>83</v>
      </c>
      <c r="U23" s="101">
        <v>7</v>
      </c>
      <c r="V23" s="99">
        <v>9</v>
      </c>
      <c r="W23" s="86" t="s">
        <v>83</v>
      </c>
      <c r="X23" s="101">
        <v>11</v>
      </c>
      <c r="Y23" s="99">
        <v>11</v>
      </c>
      <c r="Z23" s="86" t="s">
        <v>83</v>
      </c>
      <c r="AA23" s="101">
        <v>8</v>
      </c>
      <c r="AB23" s="99">
        <v>11</v>
      </c>
      <c r="AC23" s="86" t="s">
        <v>83</v>
      </c>
      <c r="AD23" s="101">
        <v>4</v>
      </c>
      <c r="AE23" s="99"/>
      <c r="AF23" s="86" t="s">
        <v>83</v>
      </c>
      <c r="AG23" s="101"/>
      <c r="AH23" s="88">
        <f t="shared" si="9"/>
        <v>3</v>
      </c>
      <c r="AI23" s="89" t="s">
        <v>73</v>
      </c>
      <c r="AJ23" s="90">
        <f t="shared" si="10"/>
        <v>1</v>
      </c>
      <c r="AL23" s="154">
        <f t="shared" si="11"/>
        <v>1</v>
      </c>
      <c r="AM23" s="154">
        <f t="shared" si="12"/>
        <v>0</v>
      </c>
      <c r="AN23" s="154">
        <f t="shared" ref="AN23:AN27" si="14">IF(V23&gt;X23,1,0)</f>
        <v>0</v>
      </c>
      <c r="AO23" s="154">
        <f t="shared" ref="AO23:AO27" si="15">IF(X23&gt;V23,1,0)</f>
        <v>1</v>
      </c>
      <c r="AP23" s="154">
        <f t="shared" ref="AP23:AP27" si="16">IF(Y23&gt;AA23,1,0)</f>
        <v>1</v>
      </c>
      <c r="AQ23" s="154">
        <f t="shared" ref="AQ23:AQ27" si="17">IF(AA23&gt;Y23,1,0)</f>
        <v>0</v>
      </c>
      <c r="AR23" s="154">
        <f t="shared" ref="AR23:AR27" si="18">IF(AB23&gt;AD23,1,0)</f>
        <v>1</v>
      </c>
      <c r="AS23" s="154">
        <f t="shared" ref="AS23:AS27" si="19">IF(AD23&gt;AB23,1,0)</f>
        <v>0</v>
      </c>
      <c r="AT23" s="154">
        <f t="shared" ref="AT23:AT27" si="20">IF(AE23&gt;AG23,1,0)</f>
        <v>0</v>
      </c>
      <c r="AU23" s="154">
        <f t="shared" ref="AU23:AU27" si="21">IF(AG23&gt;AE23,1,0)</f>
        <v>0</v>
      </c>
      <c r="AV23" s="154">
        <f t="shared" si="13"/>
        <v>3</v>
      </c>
      <c r="AW23" s="154">
        <f t="shared" si="13"/>
        <v>1</v>
      </c>
      <c r="AX23" s="138"/>
    </row>
    <row r="24" spans="1:50" ht="19" customHeight="1" x14ac:dyDescent="0.25">
      <c r="A24" s="137"/>
      <c r="B24" s="435" t="s">
        <v>132</v>
      </c>
      <c r="C24" s="435"/>
      <c r="D24" s="82"/>
      <c r="E24" s="83" t="s">
        <v>133</v>
      </c>
      <c r="F24" s="433" t="str">
        <f>C8</f>
        <v>PLANINŠEK RENEJA</v>
      </c>
      <c r="G24" s="433"/>
      <c r="H24" s="433"/>
      <c r="I24" s="433"/>
      <c r="J24" s="433"/>
      <c r="K24" s="433"/>
      <c r="L24" s="84" t="s">
        <v>83</v>
      </c>
      <c r="M24" s="433" t="str">
        <f>C14</f>
        <v>KOŠIR RENEE</v>
      </c>
      <c r="N24" s="433"/>
      <c r="O24" s="433"/>
      <c r="P24" s="433"/>
      <c r="Q24" s="433"/>
      <c r="R24" s="434"/>
      <c r="S24" s="85">
        <v>11</v>
      </c>
      <c r="T24" s="86" t="s">
        <v>83</v>
      </c>
      <c r="U24" s="87">
        <v>4</v>
      </c>
      <c r="V24" s="85">
        <v>11</v>
      </c>
      <c r="W24" s="86" t="s">
        <v>83</v>
      </c>
      <c r="X24" s="87">
        <v>6</v>
      </c>
      <c r="Y24" s="85">
        <v>8</v>
      </c>
      <c r="Z24" s="86" t="s">
        <v>83</v>
      </c>
      <c r="AA24" s="87">
        <v>11</v>
      </c>
      <c r="AB24" s="85">
        <v>6</v>
      </c>
      <c r="AC24" s="86" t="s">
        <v>83</v>
      </c>
      <c r="AD24" s="87">
        <v>11</v>
      </c>
      <c r="AE24" s="85">
        <v>9</v>
      </c>
      <c r="AF24" s="86" t="s">
        <v>83</v>
      </c>
      <c r="AG24" s="87">
        <v>11</v>
      </c>
      <c r="AH24" s="88">
        <f t="shared" si="9"/>
        <v>2</v>
      </c>
      <c r="AI24" s="89" t="s">
        <v>73</v>
      </c>
      <c r="AJ24" s="90">
        <f t="shared" si="10"/>
        <v>3</v>
      </c>
      <c r="AL24" s="154">
        <f t="shared" si="11"/>
        <v>1</v>
      </c>
      <c r="AM24" s="154">
        <f t="shared" si="12"/>
        <v>0</v>
      </c>
      <c r="AN24" s="154">
        <f t="shared" si="14"/>
        <v>1</v>
      </c>
      <c r="AO24" s="154">
        <f t="shared" si="15"/>
        <v>0</v>
      </c>
      <c r="AP24" s="154">
        <f t="shared" si="16"/>
        <v>0</v>
      </c>
      <c r="AQ24" s="154">
        <f t="shared" si="17"/>
        <v>1</v>
      </c>
      <c r="AR24" s="154">
        <f t="shared" si="18"/>
        <v>0</v>
      </c>
      <c r="AS24" s="154">
        <f t="shared" si="19"/>
        <v>1</v>
      </c>
      <c r="AT24" s="154">
        <f t="shared" si="20"/>
        <v>0</v>
      </c>
      <c r="AU24" s="154">
        <f t="shared" si="21"/>
        <v>1</v>
      </c>
      <c r="AV24" s="154">
        <f t="shared" si="13"/>
        <v>2</v>
      </c>
      <c r="AW24" s="154">
        <f t="shared" si="13"/>
        <v>3</v>
      </c>
      <c r="AX24" s="138"/>
    </row>
    <row r="25" spans="1:50" ht="19" customHeight="1" x14ac:dyDescent="0.25">
      <c r="A25" s="137"/>
      <c r="B25" s="81"/>
      <c r="C25" s="81"/>
      <c r="D25" s="82"/>
      <c r="E25" s="83" t="s">
        <v>134</v>
      </c>
      <c r="F25" s="433" t="str">
        <f>C10</f>
        <v>MAZNIK MAJA</v>
      </c>
      <c r="G25" s="433"/>
      <c r="H25" s="433"/>
      <c r="I25" s="433"/>
      <c r="J25" s="433"/>
      <c r="K25" s="433"/>
      <c r="L25" s="84" t="s">
        <v>83</v>
      </c>
      <c r="M25" s="433" t="str">
        <f>C12</f>
        <v>NOVAK NEŽA</v>
      </c>
      <c r="N25" s="433"/>
      <c r="O25" s="433"/>
      <c r="P25" s="433"/>
      <c r="Q25" s="433"/>
      <c r="R25" s="434"/>
      <c r="S25" s="99">
        <v>6</v>
      </c>
      <c r="T25" s="86" t="s">
        <v>83</v>
      </c>
      <c r="U25" s="101">
        <v>11</v>
      </c>
      <c r="V25" s="99">
        <v>6</v>
      </c>
      <c r="W25" s="86" t="s">
        <v>83</v>
      </c>
      <c r="X25" s="101">
        <v>11</v>
      </c>
      <c r="Y25" s="99">
        <v>7</v>
      </c>
      <c r="Z25" s="86" t="s">
        <v>83</v>
      </c>
      <c r="AA25" s="101">
        <v>11</v>
      </c>
      <c r="AB25" s="99"/>
      <c r="AC25" s="86" t="s">
        <v>83</v>
      </c>
      <c r="AD25" s="101"/>
      <c r="AE25" s="99"/>
      <c r="AF25" s="86" t="s">
        <v>83</v>
      </c>
      <c r="AG25" s="101"/>
      <c r="AH25" s="88">
        <f t="shared" si="9"/>
        <v>0</v>
      </c>
      <c r="AI25" s="89" t="s">
        <v>73</v>
      </c>
      <c r="AJ25" s="90">
        <f t="shared" si="10"/>
        <v>3</v>
      </c>
      <c r="AL25" s="154">
        <f t="shared" si="11"/>
        <v>0</v>
      </c>
      <c r="AM25" s="154">
        <f t="shared" si="12"/>
        <v>1</v>
      </c>
      <c r="AN25" s="154">
        <f t="shared" si="14"/>
        <v>0</v>
      </c>
      <c r="AO25" s="154">
        <f t="shared" si="15"/>
        <v>1</v>
      </c>
      <c r="AP25" s="154">
        <f t="shared" si="16"/>
        <v>0</v>
      </c>
      <c r="AQ25" s="154">
        <f t="shared" si="17"/>
        <v>1</v>
      </c>
      <c r="AR25" s="154">
        <f t="shared" si="18"/>
        <v>0</v>
      </c>
      <c r="AS25" s="154">
        <f t="shared" si="19"/>
        <v>0</v>
      </c>
      <c r="AT25" s="154">
        <f t="shared" si="20"/>
        <v>0</v>
      </c>
      <c r="AU25" s="154">
        <f t="shared" si="21"/>
        <v>0</v>
      </c>
      <c r="AV25" s="154">
        <f t="shared" si="13"/>
        <v>0</v>
      </c>
      <c r="AW25" s="154">
        <f t="shared" si="13"/>
        <v>3</v>
      </c>
      <c r="AX25" s="138"/>
    </row>
    <row r="26" spans="1:50" ht="19" customHeight="1" x14ac:dyDescent="0.25">
      <c r="A26" s="137"/>
      <c r="B26" s="435" t="s">
        <v>135</v>
      </c>
      <c r="C26" s="435"/>
      <c r="D26" s="82"/>
      <c r="E26" s="83" t="s">
        <v>136</v>
      </c>
      <c r="F26" s="433" t="str">
        <f>C12</f>
        <v>NOVAK NEŽA</v>
      </c>
      <c r="G26" s="433"/>
      <c r="H26" s="433"/>
      <c r="I26" s="433"/>
      <c r="J26" s="433"/>
      <c r="K26" s="433"/>
      <c r="L26" s="84" t="s">
        <v>83</v>
      </c>
      <c r="M26" s="433" t="str">
        <f>C8</f>
        <v>PLANINŠEK RENEJA</v>
      </c>
      <c r="N26" s="433"/>
      <c r="O26" s="433"/>
      <c r="P26" s="433"/>
      <c r="Q26" s="433"/>
      <c r="R26" s="434"/>
      <c r="S26" s="85">
        <v>11</v>
      </c>
      <c r="T26" s="86" t="s">
        <v>83</v>
      </c>
      <c r="U26" s="87">
        <v>8</v>
      </c>
      <c r="V26" s="85">
        <v>11</v>
      </c>
      <c r="W26" s="86" t="s">
        <v>83</v>
      </c>
      <c r="X26" s="87">
        <v>3</v>
      </c>
      <c r="Y26" s="85">
        <v>11</v>
      </c>
      <c r="Z26" s="86" t="s">
        <v>83</v>
      </c>
      <c r="AA26" s="87">
        <v>6</v>
      </c>
      <c r="AB26" s="85"/>
      <c r="AC26" s="86" t="s">
        <v>83</v>
      </c>
      <c r="AD26" s="87"/>
      <c r="AE26" s="85"/>
      <c r="AF26" s="86" t="s">
        <v>83</v>
      </c>
      <c r="AG26" s="87"/>
      <c r="AH26" s="88">
        <f t="shared" si="9"/>
        <v>3</v>
      </c>
      <c r="AI26" s="89" t="s">
        <v>73</v>
      </c>
      <c r="AJ26" s="90">
        <f t="shared" si="10"/>
        <v>0</v>
      </c>
      <c r="AL26" s="154">
        <f t="shared" si="11"/>
        <v>1</v>
      </c>
      <c r="AM26" s="154">
        <f t="shared" si="12"/>
        <v>0</v>
      </c>
      <c r="AN26" s="154">
        <f t="shared" si="14"/>
        <v>1</v>
      </c>
      <c r="AO26" s="154">
        <f t="shared" si="15"/>
        <v>0</v>
      </c>
      <c r="AP26" s="154">
        <f t="shared" si="16"/>
        <v>1</v>
      </c>
      <c r="AQ26" s="154">
        <f t="shared" si="17"/>
        <v>0</v>
      </c>
      <c r="AR26" s="154">
        <f t="shared" si="18"/>
        <v>0</v>
      </c>
      <c r="AS26" s="154">
        <f t="shared" si="19"/>
        <v>0</v>
      </c>
      <c r="AT26" s="154">
        <f t="shared" si="20"/>
        <v>0</v>
      </c>
      <c r="AU26" s="154">
        <f t="shared" si="21"/>
        <v>0</v>
      </c>
      <c r="AV26" s="154">
        <f t="shared" si="13"/>
        <v>3</v>
      </c>
      <c r="AW26" s="154">
        <f t="shared" si="13"/>
        <v>0</v>
      </c>
      <c r="AX26" s="138"/>
    </row>
    <row r="27" spans="1:50" ht="19" customHeight="1" x14ac:dyDescent="0.25">
      <c r="A27" s="137"/>
      <c r="B27" s="81"/>
      <c r="C27" s="81"/>
      <c r="D27" s="82"/>
      <c r="E27" s="83" t="s">
        <v>137</v>
      </c>
      <c r="F27" s="433" t="str">
        <f>C14</f>
        <v>KOŠIR RENEE</v>
      </c>
      <c r="G27" s="433"/>
      <c r="H27" s="433"/>
      <c r="I27" s="433"/>
      <c r="J27" s="433"/>
      <c r="K27" s="433"/>
      <c r="L27" s="84" t="s">
        <v>83</v>
      </c>
      <c r="M27" s="433" t="str">
        <f>C6</f>
        <v>STOJKO EMA</v>
      </c>
      <c r="N27" s="433"/>
      <c r="O27" s="433"/>
      <c r="P27" s="433"/>
      <c r="Q27" s="433"/>
      <c r="R27" s="434"/>
      <c r="S27" s="155">
        <v>6</v>
      </c>
      <c r="T27" s="86" t="s">
        <v>83</v>
      </c>
      <c r="U27" s="87">
        <v>11</v>
      </c>
      <c r="V27" s="85">
        <v>2</v>
      </c>
      <c r="W27" s="86" t="s">
        <v>83</v>
      </c>
      <c r="X27" s="87">
        <v>11</v>
      </c>
      <c r="Y27" s="85">
        <v>3</v>
      </c>
      <c r="Z27" s="86" t="s">
        <v>83</v>
      </c>
      <c r="AA27" s="87">
        <v>11</v>
      </c>
      <c r="AB27" s="85"/>
      <c r="AC27" s="86" t="s">
        <v>83</v>
      </c>
      <c r="AD27" s="87"/>
      <c r="AE27" s="85"/>
      <c r="AF27" s="86" t="s">
        <v>83</v>
      </c>
      <c r="AG27" s="87"/>
      <c r="AH27" s="88">
        <f t="shared" si="9"/>
        <v>0</v>
      </c>
      <c r="AI27" s="89" t="s">
        <v>73</v>
      </c>
      <c r="AJ27" s="90">
        <f t="shared" si="10"/>
        <v>3</v>
      </c>
      <c r="AL27" s="154">
        <f t="shared" si="11"/>
        <v>0</v>
      </c>
      <c r="AM27" s="154">
        <f t="shared" si="12"/>
        <v>1</v>
      </c>
      <c r="AN27" s="154">
        <f t="shared" si="14"/>
        <v>0</v>
      </c>
      <c r="AO27" s="154">
        <f t="shared" si="15"/>
        <v>1</v>
      </c>
      <c r="AP27" s="154">
        <f t="shared" si="16"/>
        <v>0</v>
      </c>
      <c r="AQ27" s="154">
        <f t="shared" si="17"/>
        <v>1</v>
      </c>
      <c r="AR27" s="154">
        <f t="shared" si="18"/>
        <v>0</v>
      </c>
      <c r="AS27" s="154">
        <f t="shared" si="19"/>
        <v>0</v>
      </c>
      <c r="AT27" s="154">
        <f t="shared" si="20"/>
        <v>0</v>
      </c>
      <c r="AU27" s="154">
        <f t="shared" si="21"/>
        <v>0</v>
      </c>
      <c r="AV27" s="154">
        <f t="shared" si="13"/>
        <v>0</v>
      </c>
      <c r="AW27" s="154">
        <f t="shared" si="13"/>
        <v>3</v>
      </c>
      <c r="AX27" s="138"/>
    </row>
    <row r="28" spans="1:50" ht="9" customHeight="1" thickBot="1" x14ac:dyDescent="0.35">
      <c r="B28" s="104"/>
      <c r="C28" s="105"/>
      <c r="D28" s="82"/>
      <c r="E28" s="82"/>
      <c r="F28" s="106"/>
      <c r="G28" s="46"/>
      <c r="H28" s="46"/>
      <c r="I28" s="46"/>
      <c r="K28" s="46"/>
      <c r="L28" s="46"/>
      <c r="O28" s="107"/>
      <c r="P28" s="107"/>
      <c r="Q28" s="107"/>
      <c r="S28" s="108"/>
      <c r="T28" s="8"/>
      <c r="U28" s="109"/>
      <c r="V28" s="108"/>
      <c r="W28" s="8"/>
      <c r="X28" s="109"/>
      <c r="Y28" s="108"/>
      <c r="Z28" s="8"/>
      <c r="AA28" s="109"/>
      <c r="AB28" s="108"/>
      <c r="AC28" s="8"/>
      <c r="AD28" s="109"/>
      <c r="AE28" s="108"/>
      <c r="AF28" s="8"/>
      <c r="AG28" s="109"/>
      <c r="AH28" s="110"/>
      <c r="AI28" s="8"/>
      <c r="AJ28" s="111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2.75" customHeight="1" x14ac:dyDescent="0.25">
      <c r="A29" s="137"/>
      <c r="B29" s="329">
        <f>B4+1</f>
        <v>2</v>
      </c>
      <c r="C29" s="331" t="s">
        <v>75</v>
      </c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3"/>
      <c r="P29" s="337">
        <v>1</v>
      </c>
      <c r="Q29" s="338"/>
      <c r="R29" s="339"/>
      <c r="S29" s="343">
        <v>2</v>
      </c>
      <c r="T29" s="338"/>
      <c r="U29" s="339"/>
      <c r="V29" s="343">
        <v>3</v>
      </c>
      <c r="W29" s="338"/>
      <c r="X29" s="339"/>
      <c r="Y29" s="343">
        <v>4</v>
      </c>
      <c r="Z29" s="338"/>
      <c r="AA29" s="345"/>
      <c r="AB29" s="343">
        <v>5</v>
      </c>
      <c r="AC29" s="338"/>
      <c r="AD29" s="345"/>
      <c r="AE29" s="347" t="s">
        <v>76</v>
      </c>
      <c r="AF29" s="348"/>
      <c r="AG29" s="349"/>
      <c r="AH29" s="353" t="s">
        <v>77</v>
      </c>
      <c r="AI29" s="348"/>
      <c r="AJ29" s="349"/>
      <c r="AK29" s="353" t="s">
        <v>78</v>
      </c>
      <c r="AL29" s="348"/>
      <c r="AM29" s="355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</row>
    <row r="30" spans="1:50" ht="13.5" customHeight="1" thickBot="1" x14ac:dyDescent="0.3">
      <c r="A30" s="137"/>
      <c r="B30" s="330"/>
      <c r="C30" s="334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6"/>
      <c r="P30" s="340"/>
      <c r="Q30" s="341"/>
      <c r="R30" s="342"/>
      <c r="S30" s="344"/>
      <c r="T30" s="341"/>
      <c r="U30" s="342"/>
      <c r="V30" s="344"/>
      <c r="W30" s="341"/>
      <c r="X30" s="342"/>
      <c r="Y30" s="344"/>
      <c r="Z30" s="341"/>
      <c r="AA30" s="346"/>
      <c r="AB30" s="344"/>
      <c r="AC30" s="341"/>
      <c r="AD30" s="346"/>
      <c r="AE30" s="350"/>
      <c r="AF30" s="351"/>
      <c r="AG30" s="352"/>
      <c r="AH30" s="354"/>
      <c r="AI30" s="351"/>
      <c r="AJ30" s="352"/>
      <c r="AK30" s="354"/>
      <c r="AL30" s="351"/>
      <c r="AM30" s="356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</row>
    <row r="31" spans="1:50" ht="12" customHeight="1" x14ac:dyDescent="0.25">
      <c r="A31" s="457">
        <v>6</v>
      </c>
      <c r="B31" s="358">
        <v>1</v>
      </c>
      <c r="C31" s="360" t="str">
        <f>IF((A31=""),"",VLOOKUP(A31,[2]Prijave!$C$6:$E$120,2))</f>
        <v>VIRANT MAŠA</v>
      </c>
      <c r="D31" s="361"/>
      <c r="E31" s="361"/>
      <c r="F31" s="361"/>
      <c r="G31" s="361"/>
      <c r="H31" s="361"/>
      <c r="I31" s="361"/>
      <c r="J31" s="361"/>
      <c r="K31" s="361"/>
      <c r="L31" s="362"/>
      <c r="M31" s="366" t="str">
        <f>IF((A31=""),"","("&amp;UPPER(VLOOKUP(A31,[2]Prijave!$C$6:$E$120,3))&amp;")")</f>
        <v>(VES)</v>
      </c>
      <c r="N31" s="366"/>
      <c r="O31" s="367"/>
      <c r="P31" s="139"/>
      <c r="Q31" s="139"/>
      <c r="R31" s="140"/>
      <c r="S31" s="50">
        <f>IF(AH48&lt;&gt;"",AH48,"")</f>
        <v>3</v>
      </c>
      <c r="T31" s="51" t="s">
        <v>73</v>
      </c>
      <c r="U31" s="52">
        <f>IF(AJ48&lt;&gt;"",AJ48,"")</f>
        <v>0</v>
      </c>
      <c r="V31" s="50">
        <f>IF(AJ45&lt;&gt;"",AJ45,"")</f>
        <v>3</v>
      </c>
      <c r="W31" s="51" t="s">
        <v>73</v>
      </c>
      <c r="X31" s="52">
        <f>IF(AH45&lt;&gt;"",AH45,"")</f>
        <v>0</v>
      </c>
      <c r="Y31" s="50">
        <f>IF(AH43&lt;&gt;"",AH43,"")</f>
        <v>3</v>
      </c>
      <c r="Z31" s="53" t="s">
        <v>73</v>
      </c>
      <c r="AA31" s="53">
        <f>IF(AJ43&lt;&gt;"",AJ43,"")</f>
        <v>0</v>
      </c>
      <c r="AB31" s="141">
        <f>IF(AJ52&lt;&gt;"",AJ52,"")</f>
        <v>3</v>
      </c>
      <c r="AC31" s="141" t="s">
        <v>73</v>
      </c>
      <c r="AD31" s="141">
        <f>IF(AH52&lt;&gt;"",AH52,"")</f>
        <v>0</v>
      </c>
      <c r="AE31" s="370">
        <f>IF(AND(S31="",V31="",Y31="",AB31=""),"",SUM(S31,V31,Y31,AB31))</f>
        <v>12</v>
      </c>
      <c r="AF31" s="372" t="s">
        <v>73</v>
      </c>
      <c r="AG31" s="374">
        <f>IF(AND(U31="",X31="",AA31="",AD31=""),"",SUM(U31,X31,AA31,AD31))</f>
        <v>0</v>
      </c>
      <c r="AH31" s="376">
        <f>IF(SUM(T32,W32,AC32)&gt;0,SUM(T32,W32,AC32),"")</f>
        <v>6</v>
      </c>
      <c r="AI31" s="377"/>
      <c r="AJ31" s="378"/>
      <c r="AK31" s="382" t="str">
        <f>IF(AH31&lt;&gt;"",(RANK(AH31,AH31:AJ40)&amp;"."),"")</f>
        <v>1.</v>
      </c>
      <c r="AL31" s="382"/>
      <c r="AM31" s="383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</row>
    <row r="32" spans="1:50" ht="12" customHeight="1" x14ac:dyDescent="0.25">
      <c r="A32" s="457"/>
      <c r="B32" s="359"/>
      <c r="C32" s="363"/>
      <c r="D32" s="364"/>
      <c r="E32" s="364"/>
      <c r="F32" s="364"/>
      <c r="G32" s="364"/>
      <c r="H32" s="364"/>
      <c r="I32" s="364"/>
      <c r="J32" s="364"/>
      <c r="K32" s="364"/>
      <c r="L32" s="365"/>
      <c r="M32" s="368"/>
      <c r="N32" s="368"/>
      <c r="O32" s="369"/>
      <c r="P32" s="142"/>
      <c r="Q32" s="142"/>
      <c r="R32" s="143"/>
      <c r="S32" s="57"/>
      <c r="T32" s="58">
        <f>IF((S31=3),2,IF(U31=3,1,""))</f>
        <v>2</v>
      </c>
      <c r="U32" s="59"/>
      <c r="V32" s="57"/>
      <c r="W32" s="58">
        <f>IF((V31=3),2,IF(X31=3,1,""))</f>
        <v>2</v>
      </c>
      <c r="X32" s="59"/>
      <c r="Y32" s="57"/>
      <c r="Z32" s="58">
        <f>IF((Y31=3),2,IF(AA31=3,1,""))</f>
        <v>2</v>
      </c>
      <c r="AA32" s="58"/>
      <c r="AB32" s="144"/>
      <c r="AC32" s="58">
        <f t="shared" ref="AC32" si="22">IF((AB31=3),2,IF(AD31=3,1,""))</f>
        <v>2</v>
      </c>
      <c r="AD32" s="60"/>
      <c r="AE32" s="371"/>
      <c r="AF32" s="373"/>
      <c r="AG32" s="375"/>
      <c r="AH32" s="379"/>
      <c r="AI32" s="380"/>
      <c r="AJ32" s="381"/>
      <c r="AK32" s="384"/>
      <c r="AL32" s="384"/>
      <c r="AM32" s="385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</row>
    <row r="33" spans="1:50" ht="12" customHeight="1" x14ac:dyDescent="0.25">
      <c r="A33" s="457">
        <v>7</v>
      </c>
      <c r="B33" s="359">
        <v>2</v>
      </c>
      <c r="C33" s="396" t="str">
        <f>IF((A33=""),"",VLOOKUP(A33,[2]Prijave!$C$6:$E$120,2))</f>
        <v>GRUBAR EVA</v>
      </c>
      <c r="D33" s="397"/>
      <c r="E33" s="397"/>
      <c r="F33" s="397"/>
      <c r="G33" s="397"/>
      <c r="H33" s="397"/>
      <c r="I33" s="397"/>
      <c r="J33" s="397"/>
      <c r="K33" s="397"/>
      <c r="L33" s="398"/>
      <c r="M33" s="368" t="str">
        <f>IF((A33=""),"","("&amp;UPPER(VLOOKUP(A33,[2]Prijave!$C$6:$E$120,3))&amp;")")</f>
        <v>(ŠENTJERNEJ)</v>
      </c>
      <c r="N33" s="368"/>
      <c r="O33" s="369"/>
      <c r="P33" s="61">
        <f>IF(AJ48&lt;&gt;"",AJ48,"")</f>
        <v>0</v>
      </c>
      <c r="Q33" s="61" t="s">
        <v>73</v>
      </c>
      <c r="R33" s="62">
        <f>IF(AH48&lt;&gt;"",AH48,"")</f>
        <v>3</v>
      </c>
      <c r="S33" s="145"/>
      <c r="T33" s="146"/>
      <c r="U33" s="147"/>
      <c r="V33" s="66">
        <f>IF(AH44&lt;&gt;"",AH44,"")</f>
        <v>0</v>
      </c>
      <c r="W33" s="61" t="s">
        <v>73</v>
      </c>
      <c r="X33" s="62">
        <f>IF(AJ44&lt;&gt;"",AJ44,"")</f>
        <v>3</v>
      </c>
      <c r="Y33" s="66">
        <f>IF(AH51&lt;&gt;"",AH51,"")</f>
        <v>0</v>
      </c>
      <c r="Z33" s="61" t="s">
        <v>73</v>
      </c>
      <c r="AA33" s="61">
        <f>IF(AJ51&lt;&gt;"",AJ51,"")</f>
        <v>3</v>
      </c>
      <c r="AB33" s="66">
        <f>IF(AH49&lt;&gt;"",AH49,"")</f>
        <v>0</v>
      </c>
      <c r="AC33" s="66" t="s">
        <v>73</v>
      </c>
      <c r="AD33" s="66">
        <f t="shared" ref="AD33" si="23">IF(AJ49&lt;&gt;"",AJ49,"")</f>
        <v>3</v>
      </c>
      <c r="AE33" s="399">
        <f>IF(AND(P33="",V33="",Y33="",AB33=""),"",SUM(P33,V33,Y33,AB33))</f>
        <v>0</v>
      </c>
      <c r="AF33" s="400" t="s">
        <v>73</v>
      </c>
      <c r="AG33" s="386">
        <f>IF(AND(R33="",X33="",AA33="",AD33=""),"",SUM(R33,X33,AA33,AD33))</f>
        <v>12</v>
      </c>
      <c r="AH33" s="387">
        <f>IF(SUM(Q34,W34,AC34)&gt;0,SUM(Q34,W34,AC34),"")</f>
        <v>3</v>
      </c>
      <c r="AI33" s="388"/>
      <c r="AJ33" s="389"/>
      <c r="AK33" s="390" t="str">
        <f>IF(AH33&lt;&gt;"",(RANK(AH33,AH31:AJ40)&amp;"."),"")</f>
        <v>4.</v>
      </c>
      <c r="AL33" s="391"/>
      <c r="AM33" s="392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</row>
    <row r="34" spans="1:50" ht="12" customHeight="1" x14ac:dyDescent="0.25">
      <c r="A34" s="457"/>
      <c r="B34" s="359"/>
      <c r="C34" s="363"/>
      <c r="D34" s="364"/>
      <c r="E34" s="364"/>
      <c r="F34" s="364"/>
      <c r="G34" s="364"/>
      <c r="H34" s="364"/>
      <c r="I34" s="364"/>
      <c r="J34" s="364"/>
      <c r="K34" s="364"/>
      <c r="L34" s="365"/>
      <c r="M34" s="368"/>
      <c r="N34" s="368"/>
      <c r="O34" s="369"/>
      <c r="P34" s="68"/>
      <c r="Q34" s="58">
        <f>IF((P33=3),2,IF(R33=3,1,""))</f>
        <v>1</v>
      </c>
      <c r="R34" s="59"/>
      <c r="S34" s="148"/>
      <c r="T34" s="142"/>
      <c r="U34" s="143"/>
      <c r="V34" s="57"/>
      <c r="W34" s="58">
        <f>IF((V33=3),2,IF(X33=3,1,""))</f>
        <v>1</v>
      </c>
      <c r="X34" s="59"/>
      <c r="Y34" s="57"/>
      <c r="Z34" s="58">
        <f>IF((Y33=3),2,IF(AA33=3,1,""))</f>
        <v>1</v>
      </c>
      <c r="AA34" s="68"/>
      <c r="AB34" s="57"/>
      <c r="AC34" s="58">
        <f t="shared" ref="AC34" si="24">IF((AB33=3),2,IF(AD33=3,1,""))</f>
        <v>1</v>
      </c>
      <c r="AD34" s="60"/>
      <c r="AE34" s="371"/>
      <c r="AF34" s="373"/>
      <c r="AG34" s="375"/>
      <c r="AH34" s="379"/>
      <c r="AI34" s="380"/>
      <c r="AJ34" s="381"/>
      <c r="AK34" s="393"/>
      <c r="AL34" s="394"/>
      <c r="AM34" s="395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</row>
    <row r="35" spans="1:50" ht="12" customHeight="1" x14ac:dyDescent="0.25">
      <c r="A35" s="457">
        <v>8</v>
      </c>
      <c r="B35" s="359">
        <v>3</v>
      </c>
      <c r="C35" s="396" t="str">
        <f>IF((A35=""),"",VLOOKUP(A35,[2]Prijave!$C$6:$E$120,2))</f>
        <v>MARKELJ VITA</v>
      </c>
      <c r="D35" s="397"/>
      <c r="E35" s="397"/>
      <c r="F35" s="397"/>
      <c r="G35" s="397"/>
      <c r="H35" s="397"/>
      <c r="I35" s="397"/>
      <c r="J35" s="397"/>
      <c r="K35" s="397"/>
      <c r="L35" s="398"/>
      <c r="M35" s="368" t="str">
        <f>IF((A35=""),"","("&amp;UPPER(VLOOKUP(A35,[2]Prijave!$C$6:$E$120,3))&amp;")")</f>
        <v>(LOG)</v>
      </c>
      <c r="N35" s="368"/>
      <c r="O35" s="369"/>
      <c r="P35" s="61">
        <f>IF(AH45&lt;&gt;"",AH45,"")</f>
        <v>0</v>
      </c>
      <c r="Q35" s="61" t="s">
        <v>73</v>
      </c>
      <c r="R35" s="62">
        <f>IF(AJ45&lt;&gt;"",AJ45,"")</f>
        <v>3</v>
      </c>
      <c r="S35" s="66">
        <f>IF(AJ44&lt;&gt;"",AJ44,"")</f>
        <v>3</v>
      </c>
      <c r="T35" s="61" t="s">
        <v>73</v>
      </c>
      <c r="U35" s="62">
        <f>IF(AH44&lt;&gt;"",AH44,"")</f>
        <v>0</v>
      </c>
      <c r="V35" s="145"/>
      <c r="W35" s="146"/>
      <c r="X35" s="147"/>
      <c r="Y35" s="66">
        <f>IF(AH50&lt;&gt;"",AH50,"")</f>
        <v>3</v>
      </c>
      <c r="Z35" s="61" t="s">
        <v>73</v>
      </c>
      <c r="AA35" s="61">
        <f>IF(AJ50&lt;&gt;"",AJ50,"")</f>
        <v>0</v>
      </c>
      <c r="AB35" s="66">
        <f>IF(AJ47&lt;&gt;"",AJ47,"")</f>
        <v>3</v>
      </c>
      <c r="AC35" s="66" t="s">
        <v>73</v>
      </c>
      <c r="AD35" s="66">
        <f>IF(AH47&lt;&gt;"",AH47,"")</f>
        <v>1</v>
      </c>
      <c r="AE35" s="399">
        <f>IF(AND(P35="",S35="",Y35="",AB35=""),"",SUM(P35,S35,Y35,AB35))</f>
        <v>9</v>
      </c>
      <c r="AF35" s="400" t="s">
        <v>73</v>
      </c>
      <c r="AG35" s="386">
        <f>IF(AND(R35="",U35="",AA35="",AD35=""),"",SUM(R35,U35,AA35,AD35))</f>
        <v>4</v>
      </c>
      <c r="AH35" s="387">
        <f>IF(SUM(Q36,T36,Z36)&gt;0,SUM(Q36,T36,Z36),"")</f>
        <v>5</v>
      </c>
      <c r="AI35" s="388"/>
      <c r="AJ35" s="389"/>
      <c r="AK35" s="390" t="str">
        <f>IF(AH35&lt;&gt;"",(RANK(AH35,AH31:AJ40)&amp;"."),"")</f>
        <v>2.</v>
      </c>
      <c r="AL35" s="391"/>
      <c r="AM35" s="392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</row>
    <row r="36" spans="1:50" ht="12" customHeight="1" x14ac:dyDescent="0.25">
      <c r="A36" s="457"/>
      <c r="B36" s="359"/>
      <c r="C36" s="363"/>
      <c r="D36" s="364"/>
      <c r="E36" s="364"/>
      <c r="F36" s="364"/>
      <c r="G36" s="364"/>
      <c r="H36" s="364"/>
      <c r="I36" s="364"/>
      <c r="J36" s="364"/>
      <c r="K36" s="364"/>
      <c r="L36" s="365"/>
      <c r="M36" s="368"/>
      <c r="N36" s="368"/>
      <c r="O36" s="369"/>
      <c r="P36" s="68"/>
      <c r="Q36" s="58">
        <f>IF((P35=3),2,IF(R35=3,1,""))</f>
        <v>1</v>
      </c>
      <c r="R36" s="59"/>
      <c r="S36" s="57"/>
      <c r="T36" s="58">
        <f>IF((S35=3),2,IF(U35=3,1,""))</f>
        <v>2</v>
      </c>
      <c r="U36" s="59"/>
      <c r="V36" s="148"/>
      <c r="W36" s="142"/>
      <c r="X36" s="143"/>
      <c r="Y36" s="57"/>
      <c r="Z36" s="58">
        <f>IF((Y35=3),2,IF(AA35=3,1,""))</f>
        <v>2</v>
      </c>
      <c r="AA36" s="68"/>
      <c r="AB36" s="57"/>
      <c r="AC36" s="58">
        <f t="shared" ref="AC36" si="25">IF((AB35=3),2,IF(AD35=3,1,""))</f>
        <v>2</v>
      </c>
      <c r="AD36" s="60"/>
      <c r="AE36" s="371"/>
      <c r="AF36" s="373"/>
      <c r="AG36" s="375"/>
      <c r="AH36" s="379"/>
      <c r="AI36" s="380"/>
      <c r="AJ36" s="381"/>
      <c r="AK36" s="393"/>
      <c r="AL36" s="394"/>
      <c r="AM36" s="395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</row>
    <row r="37" spans="1:50" ht="12" customHeight="1" x14ac:dyDescent="0.25">
      <c r="A37" s="457">
        <v>9</v>
      </c>
      <c r="B37" s="359">
        <v>4</v>
      </c>
      <c r="C37" s="396" t="str">
        <f>IF((A37=""),"",VLOOKUP(A37,[2]Prijave!$C$6:$E$120,2))</f>
        <v>MARKOVIČ SVETLANA</v>
      </c>
      <c r="D37" s="397"/>
      <c r="E37" s="397"/>
      <c r="F37" s="397"/>
      <c r="G37" s="397"/>
      <c r="H37" s="397"/>
      <c r="I37" s="397"/>
      <c r="J37" s="397"/>
      <c r="K37" s="397"/>
      <c r="L37" s="398"/>
      <c r="M37" s="368" t="str">
        <f>IF((A37=""),"","("&amp;UPPER(VLOOKUP(A37,[2]Prijave!$C$6:$E$120,3))&amp;")")</f>
        <v>(RAK)</v>
      </c>
      <c r="N37" s="368"/>
      <c r="O37" s="369"/>
      <c r="P37" s="61">
        <f>IF(AJ43&lt;&gt;"",AJ43,"")</f>
        <v>0</v>
      </c>
      <c r="Q37" s="61" t="s">
        <v>73</v>
      </c>
      <c r="R37" s="61">
        <f>IF(AH43&lt;&gt;"",AH43,"")</f>
        <v>3</v>
      </c>
      <c r="S37" s="66">
        <f>IF(AH51&lt;&gt;"",AH51,"")</f>
        <v>0</v>
      </c>
      <c r="T37" s="66" t="s">
        <v>73</v>
      </c>
      <c r="U37" s="66">
        <f t="shared" ref="U37" si="26">IF(AJ51&lt;&gt;"",AJ51,"")</f>
        <v>3</v>
      </c>
      <c r="V37" s="66">
        <f>IF(AJ50&lt;&gt;"",AJ50,"")</f>
        <v>0</v>
      </c>
      <c r="W37" s="66" t="s">
        <v>73</v>
      </c>
      <c r="X37" s="66">
        <f>IF(AH50&lt;&gt;"",AH50,"")</f>
        <v>3</v>
      </c>
      <c r="Y37" s="145"/>
      <c r="Z37" s="146"/>
      <c r="AA37" s="147"/>
      <c r="AB37" s="66">
        <f>IF(AH46&lt;&gt;"",AH46,"")</f>
        <v>0</v>
      </c>
      <c r="AC37" s="66" t="s">
        <v>73</v>
      </c>
      <c r="AD37" s="66">
        <f t="shared" ref="AD37" si="27">IF(AJ46&lt;&gt;"",AJ46,"")</f>
        <v>3</v>
      </c>
      <c r="AE37" s="399">
        <f>IF(AND(P37="",S37="",V37="",AB37),"",SUM(P37,S37,V37,AB37))</f>
        <v>0</v>
      </c>
      <c r="AF37" s="400" t="s">
        <v>73</v>
      </c>
      <c r="AG37" s="386">
        <f>IF(AND(R37="",U37="",X37="",AD37),"",SUM(R37,U37,X37,AD37))</f>
        <v>12</v>
      </c>
      <c r="AH37" s="387">
        <f>IF(SUM(Q38,T38,W38)&gt;0,SUM(Q38,T38,W38),"")</f>
        <v>3</v>
      </c>
      <c r="AI37" s="388"/>
      <c r="AJ37" s="389"/>
      <c r="AK37" s="390" t="str">
        <f>IF(AH37&lt;&gt;"",(RANK(AH37,AH33:AJ42)&amp;"."),"")</f>
        <v>3.</v>
      </c>
      <c r="AL37" s="391"/>
      <c r="AM37" s="392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</row>
    <row r="38" spans="1:50" ht="13.5" customHeight="1" x14ac:dyDescent="0.25">
      <c r="A38" s="457"/>
      <c r="B38" s="359"/>
      <c r="C38" s="363"/>
      <c r="D38" s="364"/>
      <c r="E38" s="364"/>
      <c r="F38" s="364"/>
      <c r="G38" s="364"/>
      <c r="H38" s="364"/>
      <c r="I38" s="364"/>
      <c r="J38" s="364"/>
      <c r="K38" s="364"/>
      <c r="L38" s="365"/>
      <c r="M38" s="368"/>
      <c r="N38" s="368"/>
      <c r="O38" s="369"/>
      <c r="P38" s="68"/>
      <c r="Q38" s="58">
        <f t="shared" ref="Q38" si="28">IF((P37=3),2,IF(R37=3,1,""))</f>
        <v>1</v>
      </c>
      <c r="R38" s="59"/>
      <c r="S38" s="57"/>
      <c r="T38" s="58">
        <f t="shared" ref="T38" si="29">IF((S37=3),2,IF(U37=3,1,""))</f>
        <v>1</v>
      </c>
      <c r="U38" s="59"/>
      <c r="V38" s="57"/>
      <c r="W38" s="149">
        <f t="shared" ref="W38" si="30">IF((V37=3),2,IF(X37=3,1,""))</f>
        <v>1</v>
      </c>
      <c r="X38" s="59"/>
      <c r="Y38" s="148"/>
      <c r="Z38" s="142"/>
      <c r="AA38" s="143"/>
      <c r="AB38" s="57"/>
      <c r="AC38" s="58">
        <f t="shared" ref="AC38" si="31">IF((AB37=3),2,IF(AD37=3,1,""))</f>
        <v>1</v>
      </c>
      <c r="AD38" s="60"/>
      <c r="AE38" s="371"/>
      <c r="AF38" s="373"/>
      <c r="AG38" s="375"/>
      <c r="AH38" s="379"/>
      <c r="AI38" s="380"/>
      <c r="AJ38" s="381"/>
      <c r="AK38" s="393"/>
      <c r="AL38" s="394"/>
      <c r="AM38" s="395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</row>
    <row r="39" spans="1:50" ht="12" customHeight="1" x14ac:dyDescent="0.25">
      <c r="A39" s="457">
        <v>10</v>
      </c>
      <c r="B39" s="359">
        <v>5</v>
      </c>
      <c r="C39" s="396" t="str">
        <f>IF((A39=""),"",VLOOKUP(A39,[2]Prijave!$C$6:$E$120,2))</f>
        <v>LOGAR LAURA</v>
      </c>
      <c r="D39" s="397"/>
      <c r="E39" s="397"/>
      <c r="F39" s="397"/>
      <c r="G39" s="397"/>
      <c r="H39" s="397"/>
      <c r="I39" s="397"/>
      <c r="J39" s="397"/>
      <c r="K39" s="397"/>
      <c r="L39" s="398"/>
      <c r="M39" s="368" t="str">
        <f>IF((A39=""),"","("&amp;UPPER(VLOOKUP(A39,[2]Prijave!$C$6:$E$120,3))&amp;")")</f>
        <v>(B2)</v>
      </c>
      <c r="N39" s="368"/>
      <c r="O39" s="369"/>
      <c r="P39" s="61">
        <f>IF(AH52&lt;&gt;"",AH52,"")</f>
        <v>0</v>
      </c>
      <c r="Q39" s="61" t="s">
        <v>73</v>
      </c>
      <c r="R39" s="61">
        <f t="shared" ref="R39" si="32">IF(AJ52&lt;&gt;"",AJ52,"")</f>
        <v>3</v>
      </c>
      <c r="S39" s="66">
        <f>IF(AJ49&lt;&gt;"",AJ49,"")</f>
        <v>3</v>
      </c>
      <c r="T39" s="61" t="s">
        <v>73</v>
      </c>
      <c r="U39" s="62">
        <f>IF(AH49&lt;&gt;"",AH49,"")</f>
        <v>0</v>
      </c>
      <c r="V39" s="66">
        <f>IF(AH47&lt;&gt;"",AH47,"")</f>
        <v>1</v>
      </c>
      <c r="W39" s="61" t="s">
        <v>73</v>
      </c>
      <c r="X39" s="62">
        <f>IF(AJ47&lt;&gt;"",AJ47,"")</f>
        <v>3</v>
      </c>
      <c r="Y39" s="66">
        <f>IF(AJ46&lt;&gt;"",AJ46,"")</f>
        <v>3</v>
      </c>
      <c r="Z39" s="66" t="s">
        <v>73</v>
      </c>
      <c r="AA39" s="66">
        <f>IF(AH46&lt;&gt;"",AH46,"")</f>
        <v>0</v>
      </c>
      <c r="AB39" s="145"/>
      <c r="AC39" s="146"/>
      <c r="AD39" s="150"/>
      <c r="AE39" s="399">
        <f>IF(AND(P39="",S39="",V39="",Y39=""),"",SUM(P39,S39,V39,Y39))</f>
        <v>7</v>
      </c>
      <c r="AF39" s="400" t="s">
        <v>73</v>
      </c>
      <c r="AG39" s="386">
        <f>IF(AND(R39="",U39="",X39="",AA39=""),"",SUM(R39,U39,X39,AA39))</f>
        <v>6</v>
      </c>
      <c r="AH39" s="387">
        <f>IF(SUM(Q40,T40,W40)&gt;0,SUM(Q40,T40,W40),"")</f>
        <v>4</v>
      </c>
      <c r="AI39" s="388"/>
      <c r="AJ39" s="389"/>
      <c r="AK39" s="384" t="str">
        <f>IF(AH39&lt;&gt;"",(RANK(AH39,AH31:AJ40)&amp;"."),"")</f>
        <v>3.</v>
      </c>
      <c r="AL39" s="384"/>
      <c r="AM39" s="385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</row>
    <row r="40" spans="1:50" ht="12.75" customHeight="1" thickBot="1" x14ac:dyDescent="0.3">
      <c r="A40" s="457"/>
      <c r="B40" s="438"/>
      <c r="C40" s="439"/>
      <c r="D40" s="440"/>
      <c r="E40" s="440"/>
      <c r="F40" s="440"/>
      <c r="G40" s="440"/>
      <c r="H40" s="440"/>
      <c r="I40" s="440"/>
      <c r="J40" s="440"/>
      <c r="K40" s="440"/>
      <c r="L40" s="441"/>
      <c r="M40" s="442"/>
      <c r="N40" s="442"/>
      <c r="O40" s="443"/>
      <c r="P40" s="71"/>
      <c r="Q40" s="72">
        <f>IF((P39=3),2,IF(R39=3,1,""))</f>
        <v>1</v>
      </c>
      <c r="R40" s="73"/>
      <c r="S40" s="74"/>
      <c r="T40" s="72">
        <f>IF((S39=3),2,IF(U39=3,1,""))</f>
        <v>2</v>
      </c>
      <c r="U40" s="73"/>
      <c r="V40" s="74"/>
      <c r="W40" s="72">
        <f>IF((V39=3),2,IF(X39=3,1,""))</f>
        <v>1</v>
      </c>
      <c r="X40" s="73"/>
      <c r="Y40" s="74"/>
      <c r="Z40" s="72">
        <f t="shared" ref="Z40" si="33">IF((Y39=3),2,IF(AA39=3,1,""))</f>
        <v>2</v>
      </c>
      <c r="AA40" s="73"/>
      <c r="AB40" s="151"/>
      <c r="AC40" s="152"/>
      <c r="AD40" s="153"/>
      <c r="AE40" s="444"/>
      <c r="AF40" s="445"/>
      <c r="AG40" s="446"/>
      <c r="AH40" s="447"/>
      <c r="AI40" s="448"/>
      <c r="AJ40" s="449"/>
      <c r="AK40" s="450"/>
      <c r="AL40" s="450"/>
      <c r="AM40" s="451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</row>
    <row r="41" spans="1:50" ht="6" customHeight="1" x14ac:dyDescent="0.3">
      <c r="A41" s="137"/>
      <c r="AH41" s="42" t="s">
        <v>79</v>
      </c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</row>
    <row r="42" spans="1:50" ht="19" customHeight="1" x14ac:dyDescent="0.3">
      <c r="A42" s="137"/>
      <c r="B42" s="78"/>
      <c r="C42" s="79"/>
      <c r="D42" s="80"/>
      <c r="E42" s="80"/>
      <c r="F42" s="80"/>
      <c r="G42" s="80"/>
      <c r="H42" s="80"/>
      <c r="I42" s="80"/>
      <c r="J42" s="429"/>
      <c r="K42" s="429"/>
      <c r="L42" s="429"/>
      <c r="M42" s="429"/>
      <c r="N42" s="429"/>
      <c r="O42" s="429"/>
      <c r="P42" s="429"/>
      <c r="Q42" s="429"/>
      <c r="R42" s="429"/>
      <c r="S42" s="430">
        <v>1</v>
      </c>
      <c r="T42" s="430"/>
      <c r="U42" s="430"/>
      <c r="V42" s="430">
        <v>2</v>
      </c>
      <c r="W42" s="430"/>
      <c r="X42" s="430"/>
      <c r="Y42" s="430">
        <v>3</v>
      </c>
      <c r="Z42" s="430"/>
      <c r="AA42" s="430"/>
      <c r="AB42" s="430">
        <v>4</v>
      </c>
      <c r="AC42" s="430"/>
      <c r="AD42" s="430"/>
      <c r="AE42" s="430">
        <v>5</v>
      </c>
      <c r="AF42" s="430"/>
      <c r="AG42" s="431"/>
      <c r="AH42" s="432" t="s">
        <v>80</v>
      </c>
      <c r="AI42" s="429"/>
      <c r="AJ42" s="429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</row>
    <row r="43" spans="1:50" ht="19" customHeight="1" x14ac:dyDescent="0.25">
      <c r="A43" s="137"/>
      <c r="B43" s="435" t="s">
        <v>81</v>
      </c>
      <c r="C43" s="435"/>
      <c r="D43" s="82"/>
      <c r="E43" s="83" t="s">
        <v>82</v>
      </c>
      <c r="F43" s="433" t="str">
        <f>C31</f>
        <v>VIRANT MAŠA</v>
      </c>
      <c r="G43" s="433"/>
      <c r="H43" s="433"/>
      <c r="I43" s="433"/>
      <c r="J43" s="433"/>
      <c r="K43" s="433"/>
      <c r="L43" s="84" t="s">
        <v>83</v>
      </c>
      <c r="M43" s="433" t="str">
        <f>C37</f>
        <v>MARKOVIČ SVETLANA</v>
      </c>
      <c r="N43" s="433"/>
      <c r="O43" s="433"/>
      <c r="P43" s="433"/>
      <c r="Q43" s="433"/>
      <c r="R43" s="434"/>
      <c r="S43" s="85">
        <v>11</v>
      </c>
      <c r="T43" s="86" t="s">
        <v>83</v>
      </c>
      <c r="U43" s="87">
        <v>4</v>
      </c>
      <c r="V43" s="85">
        <v>11</v>
      </c>
      <c r="W43" s="86" t="s">
        <v>83</v>
      </c>
      <c r="X43" s="87">
        <v>0</v>
      </c>
      <c r="Y43" s="85">
        <v>11</v>
      </c>
      <c r="Z43" s="86" t="s">
        <v>83</v>
      </c>
      <c r="AA43" s="87">
        <v>1</v>
      </c>
      <c r="AB43" s="85"/>
      <c r="AC43" s="86" t="s">
        <v>83</v>
      </c>
      <c r="AD43" s="87"/>
      <c r="AE43" s="85"/>
      <c r="AF43" s="86" t="s">
        <v>83</v>
      </c>
      <c r="AG43" s="87"/>
      <c r="AH43" s="88">
        <f t="shared" ref="AH43:AH52" si="34">IF(AND(AV43=0,AW43=0),"",AV43)</f>
        <v>3</v>
      </c>
      <c r="AI43" s="89" t="s">
        <v>73</v>
      </c>
      <c r="AJ43" s="90">
        <f t="shared" ref="AJ43:AJ52" si="35">IF(AND(AV43=0,AW43=0),"",AW43)</f>
        <v>0</v>
      </c>
      <c r="AL43" s="154">
        <f t="shared" ref="AL43:AL52" si="36">IF(S43&gt;U43,1,0)</f>
        <v>1</v>
      </c>
      <c r="AM43" s="154">
        <f t="shared" ref="AM43:AM52" si="37">IF(U43&gt;S43,1,0)</f>
        <v>0</v>
      </c>
      <c r="AN43" s="154">
        <f>IF(V43&gt;X43,1,0)</f>
        <v>1</v>
      </c>
      <c r="AO43" s="154">
        <f>IF(X43&gt;V43,1,0)</f>
        <v>0</v>
      </c>
      <c r="AP43" s="154">
        <f>IF(Y43&gt;AA43,1,0)</f>
        <v>1</v>
      </c>
      <c r="AQ43" s="154">
        <f>IF(AA43&gt;Y43,1,0)</f>
        <v>0</v>
      </c>
      <c r="AR43" s="154">
        <f>IF(AB43&gt;AD43,1,0)</f>
        <v>0</v>
      </c>
      <c r="AS43" s="154">
        <f>IF(AD43&gt;AB43,1,0)</f>
        <v>0</v>
      </c>
      <c r="AT43" s="154">
        <f>IF(AE43&gt;AG43,1,0)</f>
        <v>0</v>
      </c>
      <c r="AU43" s="154">
        <f>IF(AG43&gt;AE43,1,0)</f>
        <v>0</v>
      </c>
      <c r="AV43" s="154">
        <f t="shared" ref="AV43:AW52" si="38">AL43+AN43+AP43+AR43+AT43</f>
        <v>3</v>
      </c>
      <c r="AW43" s="154">
        <f t="shared" si="38"/>
        <v>0</v>
      </c>
      <c r="AX43" s="138"/>
    </row>
    <row r="44" spans="1:50" ht="19" customHeight="1" x14ac:dyDescent="0.25">
      <c r="A44" s="137"/>
      <c r="B44" s="92"/>
      <c r="C44" s="93"/>
      <c r="E44" s="83" t="s">
        <v>84</v>
      </c>
      <c r="F44" s="433" t="str">
        <f>C33</f>
        <v>GRUBAR EVA</v>
      </c>
      <c r="G44" s="433"/>
      <c r="H44" s="433"/>
      <c r="I44" s="433"/>
      <c r="J44" s="433"/>
      <c r="K44" s="433"/>
      <c r="L44" s="84" t="s">
        <v>83</v>
      </c>
      <c r="M44" s="433" t="str">
        <f>C35</f>
        <v>MARKELJ VITA</v>
      </c>
      <c r="N44" s="433"/>
      <c r="O44" s="433"/>
      <c r="P44" s="433"/>
      <c r="Q44" s="433"/>
      <c r="R44" s="434"/>
      <c r="S44" s="85">
        <v>4</v>
      </c>
      <c r="T44" s="86" t="s">
        <v>83</v>
      </c>
      <c r="U44" s="87">
        <v>11</v>
      </c>
      <c r="V44" s="85">
        <v>2</v>
      </c>
      <c r="W44" s="86" t="s">
        <v>83</v>
      </c>
      <c r="X44" s="87">
        <v>11</v>
      </c>
      <c r="Y44" s="85">
        <v>5</v>
      </c>
      <c r="Z44" s="86" t="s">
        <v>83</v>
      </c>
      <c r="AA44" s="87">
        <v>11</v>
      </c>
      <c r="AB44" s="85"/>
      <c r="AC44" s="86" t="s">
        <v>83</v>
      </c>
      <c r="AD44" s="87"/>
      <c r="AE44" s="85"/>
      <c r="AF44" s="86" t="s">
        <v>83</v>
      </c>
      <c r="AG44" s="87"/>
      <c r="AH44" s="88">
        <f t="shared" si="34"/>
        <v>0</v>
      </c>
      <c r="AI44" s="89" t="s">
        <v>73</v>
      </c>
      <c r="AJ44" s="90">
        <f t="shared" si="35"/>
        <v>3</v>
      </c>
      <c r="AL44" s="154">
        <f t="shared" si="36"/>
        <v>0</v>
      </c>
      <c r="AM44" s="154">
        <f t="shared" si="37"/>
        <v>1</v>
      </c>
      <c r="AN44" s="154">
        <f>IF(V44&gt;X44,1,0)</f>
        <v>0</v>
      </c>
      <c r="AO44" s="154">
        <f>IF(X44&gt;V44,1,0)</f>
        <v>1</v>
      </c>
      <c r="AP44" s="154">
        <f>IF(Y44&gt;AA44,1,0)</f>
        <v>0</v>
      </c>
      <c r="AQ44" s="154">
        <f>IF(AA44&gt;Y44,1,0)</f>
        <v>1</v>
      </c>
      <c r="AR44" s="154">
        <f>IF(AB44&gt;AD44,1,0)</f>
        <v>0</v>
      </c>
      <c r="AS44" s="154">
        <f>IF(AD44&gt;AB44,1,0)</f>
        <v>0</v>
      </c>
      <c r="AT44" s="154">
        <f>IF(AE44&gt;AG44,1,0)</f>
        <v>0</v>
      </c>
      <c r="AU44" s="154">
        <f>IF(AG44&gt;AE44,1,0)</f>
        <v>0</v>
      </c>
      <c r="AV44" s="154">
        <f t="shared" si="38"/>
        <v>0</v>
      </c>
      <c r="AW44" s="154">
        <f t="shared" si="38"/>
        <v>3</v>
      </c>
      <c r="AX44" s="138"/>
    </row>
    <row r="45" spans="1:50" ht="19" customHeight="1" x14ac:dyDescent="0.25">
      <c r="A45" s="137"/>
      <c r="B45" s="435" t="s">
        <v>85</v>
      </c>
      <c r="C45" s="435"/>
      <c r="D45" s="82"/>
      <c r="E45" s="83" t="s">
        <v>90</v>
      </c>
      <c r="F45" s="433" t="str">
        <f>C35</f>
        <v>MARKELJ VITA</v>
      </c>
      <c r="G45" s="433"/>
      <c r="H45" s="433"/>
      <c r="I45" s="433"/>
      <c r="J45" s="433"/>
      <c r="K45" s="433"/>
      <c r="L45" s="84" t="s">
        <v>83</v>
      </c>
      <c r="M45" s="433" t="str">
        <f>C31</f>
        <v>VIRANT MAŠA</v>
      </c>
      <c r="N45" s="433"/>
      <c r="O45" s="433"/>
      <c r="P45" s="433"/>
      <c r="Q45" s="433"/>
      <c r="R45" s="434"/>
      <c r="S45" s="85">
        <v>7</v>
      </c>
      <c r="T45" s="86" t="s">
        <v>83</v>
      </c>
      <c r="U45" s="87">
        <v>11</v>
      </c>
      <c r="V45" s="85">
        <v>5</v>
      </c>
      <c r="W45" s="86" t="s">
        <v>83</v>
      </c>
      <c r="X45" s="87">
        <v>11</v>
      </c>
      <c r="Y45" s="85">
        <v>1</v>
      </c>
      <c r="Z45" s="86" t="s">
        <v>83</v>
      </c>
      <c r="AA45" s="87">
        <v>11</v>
      </c>
      <c r="AB45" s="85"/>
      <c r="AC45" s="86" t="s">
        <v>83</v>
      </c>
      <c r="AD45" s="87"/>
      <c r="AE45" s="85"/>
      <c r="AF45" s="86" t="s">
        <v>83</v>
      </c>
      <c r="AG45" s="87"/>
      <c r="AH45" s="88">
        <f t="shared" si="34"/>
        <v>0</v>
      </c>
      <c r="AI45" s="89" t="s">
        <v>73</v>
      </c>
      <c r="AJ45" s="90">
        <f t="shared" si="35"/>
        <v>3</v>
      </c>
      <c r="AL45" s="154">
        <f t="shared" si="36"/>
        <v>0</v>
      </c>
      <c r="AM45" s="154">
        <f t="shared" si="37"/>
        <v>1</v>
      </c>
      <c r="AN45" s="154">
        <f>IF(V45&gt;X45,1,0)</f>
        <v>0</v>
      </c>
      <c r="AO45" s="154">
        <f>IF(X45&gt;V45,1,0)</f>
        <v>1</v>
      </c>
      <c r="AP45" s="154">
        <f>IF(Y45&gt;AA45,1,0)</f>
        <v>0</v>
      </c>
      <c r="AQ45" s="154">
        <f>IF(AA45&gt;Y45,1,0)</f>
        <v>1</v>
      </c>
      <c r="AR45" s="154">
        <f>IF(AB45&gt;AD45,1,0)</f>
        <v>0</v>
      </c>
      <c r="AS45" s="154">
        <f>IF(AD45&gt;AB45,1,0)</f>
        <v>0</v>
      </c>
      <c r="AT45" s="154">
        <f>IF(AE45&gt;AG45,1,0)</f>
        <v>0</v>
      </c>
      <c r="AU45" s="154">
        <f>IF(AG45&gt;AE45,1,0)</f>
        <v>0</v>
      </c>
      <c r="AV45" s="154">
        <f t="shared" si="38"/>
        <v>0</v>
      </c>
      <c r="AW45" s="154">
        <f t="shared" si="38"/>
        <v>3</v>
      </c>
      <c r="AX45" s="138"/>
    </row>
    <row r="46" spans="1:50" ht="19" customHeight="1" x14ac:dyDescent="0.25">
      <c r="A46" s="137"/>
      <c r="B46" s="94"/>
      <c r="C46" s="95"/>
      <c r="D46" s="82"/>
      <c r="E46" s="83" t="s">
        <v>130</v>
      </c>
      <c r="F46" s="433" t="str">
        <f>C37</f>
        <v>MARKOVIČ SVETLANA</v>
      </c>
      <c r="G46" s="433"/>
      <c r="H46" s="433"/>
      <c r="I46" s="433"/>
      <c r="J46" s="433"/>
      <c r="K46" s="433"/>
      <c r="L46" s="84" t="s">
        <v>83</v>
      </c>
      <c r="M46" s="433" t="str">
        <f>C39</f>
        <v>LOGAR LAURA</v>
      </c>
      <c r="N46" s="433"/>
      <c r="O46" s="433"/>
      <c r="P46" s="433"/>
      <c r="Q46" s="433"/>
      <c r="R46" s="434"/>
      <c r="S46" s="85">
        <v>4</v>
      </c>
      <c r="T46" s="86" t="s">
        <v>83</v>
      </c>
      <c r="U46" s="87">
        <v>11</v>
      </c>
      <c r="V46" s="85">
        <v>1</v>
      </c>
      <c r="W46" s="86" t="s">
        <v>83</v>
      </c>
      <c r="X46" s="87">
        <v>11</v>
      </c>
      <c r="Y46" s="85">
        <v>3</v>
      </c>
      <c r="Z46" s="86" t="s">
        <v>83</v>
      </c>
      <c r="AA46" s="87">
        <v>11</v>
      </c>
      <c r="AB46" s="85"/>
      <c r="AC46" s="86" t="s">
        <v>83</v>
      </c>
      <c r="AD46" s="87"/>
      <c r="AE46" s="85"/>
      <c r="AF46" s="86" t="s">
        <v>83</v>
      </c>
      <c r="AG46" s="87"/>
      <c r="AH46" s="88">
        <f t="shared" si="34"/>
        <v>0</v>
      </c>
      <c r="AI46" s="96" t="s">
        <v>73</v>
      </c>
      <c r="AJ46" s="90">
        <f t="shared" si="35"/>
        <v>3</v>
      </c>
      <c r="AL46" s="154">
        <f t="shared" si="36"/>
        <v>0</v>
      </c>
      <c r="AM46" s="154">
        <f t="shared" si="37"/>
        <v>1</v>
      </c>
      <c r="AN46" s="154">
        <f>IF(V46&gt;X46,1,0)</f>
        <v>0</v>
      </c>
      <c r="AO46" s="154">
        <f>IF(X46&gt;V46,1,0)</f>
        <v>1</v>
      </c>
      <c r="AP46" s="154">
        <f>IF(Y46&gt;AA46,1,0)</f>
        <v>0</v>
      </c>
      <c r="AQ46" s="154">
        <f>IF(AA46&gt;Y46,1,0)</f>
        <v>1</v>
      </c>
      <c r="AR46" s="154">
        <f>IF(AB46&gt;AD46,1,0)</f>
        <v>0</v>
      </c>
      <c r="AS46" s="154">
        <f>IF(AD46&gt;AB46,1,0)</f>
        <v>0</v>
      </c>
      <c r="AT46" s="154">
        <f>IF(AE46&gt;AG46,1,0)</f>
        <v>0</v>
      </c>
      <c r="AU46" s="154">
        <f>IF(AG46&gt;AE46,1,0)</f>
        <v>0</v>
      </c>
      <c r="AV46" s="154">
        <f t="shared" si="38"/>
        <v>0</v>
      </c>
      <c r="AW46" s="154">
        <f t="shared" si="38"/>
        <v>3</v>
      </c>
      <c r="AX46" s="138"/>
    </row>
    <row r="47" spans="1:50" ht="19" customHeight="1" x14ac:dyDescent="0.25">
      <c r="A47" s="137"/>
      <c r="B47" s="435" t="s">
        <v>88</v>
      </c>
      <c r="C47" s="435"/>
      <c r="D47" s="82"/>
      <c r="E47" s="83" t="s">
        <v>131</v>
      </c>
      <c r="F47" s="433" t="str">
        <f>C39</f>
        <v>LOGAR LAURA</v>
      </c>
      <c r="G47" s="433"/>
      <c r="H47" s="433"/>
      <c r="I47" s="433"/>
      <c r="J47" s="433"/>
      <c r="K47" s="433"/>
      <c r="L47" s="84" t="s">
        <v>83</v>
      </c>
      <c r="M47" s="433" t="str">
        <f>C35</f>
        <v>MARKELJ VITA</v>
      </c>
      <c r="N47" s="433"/>
      <c r="O47" s="433"/>
      <c r="P47" s="433"/>
      <c r="Q47" s="433"/>
      <c r="R47" s="434"/>
      <c r="S47" s="85">
        <v>11</v>
      </c>
      <c r="T47" s="86" t="s">
        <v>83</v>
      </c>
      <c r="U47" s="87">
        <v>13</v>
      </c>
      <c r="V47" s="85">
        <v>9</v>
      </c>
      <c r="W47" s="86" t="s">
        <v>83</v>
      </c>
      <c r="X47" s="87">
        <v>11</v>
      </c>
      <c r="Y47" s="85">
        <v>11</v>
      </c>
      <c r="Z47" s="86" t="s">
        <v>83</v>
      </c>
      <c r="AA47" s="87">
        <v>5</v>
      </c>
      <c r="AB47" s="85">
        <v>7</v>
      </c>
      <c r="AC47" s="86" t="s">
        <v>83</v>
      </c>
      <c r="AD47" s="87">
        <v>11</v>
      </c>
      <c r="AE47" s="85"/>
      <c r="AF47" s="86" t="s">
        <v>83</v>
      </c>
      <c r="AG47" s="87"/>
      <c r="AH47" s="88">
        <f t="shared" si="34"/>
        <v>1</v>
      </c>
      <c r="AI47" s="89" t="s">
        <v>73</v>
      </c>
      <c r="AJ47" s="90">
        <f t="shared" si="35"/>
        <v>3</v>
      </c>
      <c r="AL47" s="154">
        <f t="shared" si="36"/>
        <v>0</v>
      </c>
      <c r="AM47" s="154">
        <f t="shared" si="37"/>
        <v>1</v>
      </c>
      <c r="AN47" s="154">
        <f>IF(V47&gt;X47,1,0)</f>
        <v>0</v>
      </c>
      <c r="AO47" s="154">
        <f>IF(X47&gt;V47,1,0)</f>
        <v>1</v>
      </c>
      <c r="AP47" s="154">
        <f>IF(Y47&gt;AA47,1,0)</f>
        <v>1</v>
      </c>
      <c r="AQ47" s="154">
        <f>IF(AA47&gt;Y47,1,0)</f>
        <v>0</v>
      </c>
      <c r="AR47" s="154">
        <f>IF(AB47&gt;AD47,1,0)</f>
        <v>0</v>
      </c>
      <c r="AS47" s="154">
        <f>IF(AD47&gt;AB47,1,0)</f>
        <v>1</v>
      </c>
      <c r="AT47" s="154">
        <f>IF(AE47&gt;AG47,1,0)</f>
        <v>0</v>
      </c>
      <c r="AU47" s="154">
        <f>IF(AG47&gt;AE47,1,0)</f>
        <v>0</v>
      </c>
      <c r="AV47" s="154">
        <f t="shared" si="38"/>
        <v>1</v>
      </c>
      <c r="AW47" s="154">
        <f t="shared" si="38"/>
        <v>3</v>
      </c>
      <c r="AX47" s="138"/>
    </row>
    <row r="48" spans="1:50" ht="19" customHeight="1" x14ac:dyDescent="0.25">
      <c r="A48" s="137"/>
      <c r="B48" s="81"/>
      <c r="C48" s="81"/>
      <c r="D48" s="82"/>
      <c r="E48" s="83" t="s">
        <v>87</v>
      </c>
      <c r="F48" s="433" t="str">
        <f>C31</f>
        <v>VIRANT MAŠA</v>
      </c>
      <c r="G48" s="433"/>
      <c r="H48" s="433"/>
      <c r="I48" s="433"/>
      <c r="J48" s="433"/>
      <c r="K48" s="433"/>
      <c r="L48" s="84" t="s">
        <v>83</v>
      </c>
      <c r="M48" s="433" t="str">
        <f>C33</f>
        <v>GRUBAR EVA</v>
      </c>
      <c r="N48" s="433"/>
      <c r="O48" s="433"/>
      <c r="P48" s="433"/>
      <c r="Q48" s="433"/>
      <c r="R48" s="434"/>
      <c r="S48" s="99">
        <v>11</v>
      </c>
      <c r="T48" s="86" t="s">
        <v>83</v>
      </c>
      <c r="U48" s="101">
        <v>9</v>
      </c>
      <c r="V48" s="99">
        <v>11</v>
      </c>
      <c r="W48" s="86" t="s">
        <v>83</v>
      </c>
      <c r="X48" s="101">
        <v>1</v>
      </c>
      <c r="Y48" s="99">
        <v>11</v>
      </c>
      <c r="Z48" s="86" t="s">
        <v>83</v>
      </c>
      <c r="AA48" s="101">
        <v>2</v>
      </c>
      <c r="AB48" s="99"/>
      <c r="AC48" s="86" t="s">
        <v>83</v>
      </c>
      <c r="AD48" s="101"/>
      <c r="AE48" s="99"/>
      <c r="AF48" s="86" t="s">
        <v>83</v>
      </c>
      <c r="AG48" s="101"/>
      <c r="AH48" s="88">
        <f t="shared" si="34"/>
        <v>3</v>
      </c>
      <c r="AI48" s="89" t="s">
        <v>73</v>
      </c>
      <c r="AJ48" s="90">
        <f t="shared" si="35"/>
        <v>0</v>
      </c>
      <c r="AL48" s="154">
        <f t="shared" si="36"/>
        <v>1</v>
      </c>
      <c r="AM48" s="154">
        <f t="shared" si="37"/>
        <v>0</v>
      </c>
      <c r="AN48" s="154">
        <f t="shared" ref="AN48:AN52" si="39">IF(V48&gt;X48,1,0)</f>
        <v>1</v>
      </c>
      <c r="AO48" s="154">
        <f t="shared" ref="AO48:AO52" si="40">IF(X48&gt;V48,1,0)</f>
        <v>0</v>
      </c>
      <c r="AP48" s="154">
        <f t="shared" ref="AP48:AP52" si="41">IF(Y48&gt;AA48,1,0)</f>
        <v>1</v>
      </c>
      <c r="AQ48" s="154">
        <f t="shared" ref="AQ48:AQ52" si="42">IF(AA48&gt;Y48,1,0)</f>
        <v>0</v>
      </c>
      <c r="AR48" s="154">
        <f t="shared" ref="AR48:AR52" si="43">IF(AB48&gt;AD48,1,0)</f>
        <v>0</v>
      </c>
      <c r="AS48" s="154">
        <f t="shared" ref="AS48:AS52" si="44">IF(AD48&gt;AB48,1,0)</f>
        <v>0</v>
      </c>
      <c r="AT48" s="154">
        <f t="shared" ref="AT48:AT52" si="45">IF(AE48&gt;AG48,1,0)</f>
        <v>0</v>
      </c>
      <c r="AU48" s="154">
        <f t="shared" ref="AU48:AU52" si="46">IF(AG48&gt;AE48,1,0)</f>
        <v>0</v>
      </c>
      <c r="AV48" s="154">
        <f t="shared" si="38"/>
        <v>3</v>
      </c>
      <c r="AW48" s="154">
        <f t="shared" si="38"/>
        <v>0</v>
      </c>
      <c r="AX48" s="138"/>
    </row>
    <row r="49" spans="1:50" ht="19" customHeight="1" x14ac:dyDescent="0.25">
      <c r="A49" s="137"/>
      <c r="B49" s="435" t="s">
        <v>132</v>
      </c>
      <c r="C49" s="435"/>
      <c r="D49" s="82"/>
      <c r="E49" s="83" t="s">
        <v>133</v>
      </c>
      <c r="F49" s="433" t="str">
        <f>C33</f>
        <v>GRUBAR EVA</v>
      </c>
      <c r="G49" s="433"/>
      <c r="H49" s="433"/>
      <c r="I49" s="433"/>
      <c r="J49" s="433"/>
      <c r="K49" s="433"/>
      <c r="L49" s="84" t="s">
        <v>83</v>
      </c>
      <c r="M49" s="433" t="str">
        <f>C39</f>
        <v>LOGAR LAURA</v>
      </c>
      <c r="N49" s="433"/>
      <c r="O49" s="433"/>
      <c r="P49" s="433"/>
      <c r="Q49" s="433"/>
      <c r="R49" s="434"/>
      <c r="S49" s="85">
        <v>4</v>
      </c>
      <c r="T49" s="86" t="s">
        <v>83</v>
      </c>
      <c r="U49" s="87">
        <v>11</v>
      </c>
      <c r="V49" s="85">
        <v>6</v>
      </c>
      <c r="W49" s="86" t="s">
        <v>83</v>
      </c>
      <c r="X49" s="87">
        <v>11</v>
      </c>
      <c r="Y49" s="85">
        <v>2</v>
      </c>
      <c r="Z49" s="86" t="s">
        <v>83</v>
      </c>
      <c r="AA49" s="87">
        <v>11</v>
      </c>
      <c r="AB49" s="85"/>
      <c r="AC49" s="86" t="s">
        <v>83</v>
      </c>
      <c r="AD49" s="87"/>
      <c r="AE49" s="85"/>
      <c r="AF49" s="86" t="s">
        <v>83</v>
      </c>
      <c r="AG49" s="87"/>
      <c r="AH49" s="88">
        <f t="shared" si="34"/>
        <v>0</v>
      </c>
      <c r="AI49" s="89" t="s">
        <v>73</v>
      </c>
      <c r="AJ49" s="90">
        <f t="shared" si="35"/>
        <v>3</v>
      </c>
      <c r="AL49" s="154">
        <f t="shared" si="36"/>
        <v>0</v>
      </c>
      <c r="AM49" s="154">
        <f t="shared" si="37"/>
        <v>1</v>
      </c>
      <c r="AN49" s="154">
        <f t="shared" si="39"/>
        <v>0</v>
      </c>
      <c r="AO49" s="154">
        <f t="shared" si="40"/>
        <v>1</v>
      </c>
      <c r="AP49" s="154">
        <f t="shared" si="41"/>
        <v>0</v>
      </c>
      <c r="AQ49" s="154">
        <f t="shared" si="42"/>
        <v>1</v>
      </c>
      <c r="AR49" s="154">
        <f t="shared" si="43"/>
        <v>0</v>
      </c>
      <c r="AS49" s="154">
        <f t="shared" si="44"/>
        <v>0</v>
      </c>
      <c r="AT49" s="154">
        <f t="shared" si="45"/>
        <v>0</v>
      </c>
      <c r="AU49" s="154">
        <f t="shared" si="46"/>
        <v>0</v>
      </c>
      <c r="AV49" s="154">
        <f t="shared" si="38"/>
        <v>0</v>
      </c>
      <c r="AW49" s="154">
        <f t="shared" si="38"/>
        <v>3</v>
      </c>
      <c r="AX49" s="138"/>
    </row>
    <row r="50" spans="1:50" ht="19" customHeight="1" x14ac:dyDescent="0.25">
      <c r="A50" s="137"/>
      <c r="B50" s="81"/>
      <c r="C50" s="81"/>
      <c r="D50" s="82"/>
      <c r="E50" s="83" t="s">
        <v>134</v>
      </c>
      <c r="F50" s="433" t="str">
        <f>C35</f>
        <v>MARKELJ VITA</v>
      </c>
      <c r="G50" s="433"/>
      <c r="H50" s="433"/>
      <c r="I50" s="433"/>
      <c r="J50" s="433"/>
      <c r="K50" s="433"/>
      <c r="L50" s="84" t="s">
        <v>83</v>
      </c>
      <c r="M50" s="433" t="str">
        <f>C37</f>
        <v>MARKOVIČ SVETLANA</v>
      </c>
      <c r="N50" s="433"/>
      <c r="O50" s="433"/>
      <c r="P50" s="433"/>
      <c r="Q50" s="433"/>
      <c r="R50" s="434"/>
      <c r="S50" s="99">
        <v>11</v>
      </c>
      <c r="T50" s="86" t="s">
        <v>83</v>
      </c>
      <c r="U50" s="101">
        <v>3</v>
      </c>
      <c r="V50" s="99">
        <v>11</v>
      </c>
      <c r="W50" s="86" t="s">
        <v>83</v>
      </c>
      <c r="X50" s="101">
        <v>2</v>
      </c>
      <c r="Y50" s="99">
        <v>11</v>
      </c>
      <c r="Z50" s="86" t="s">
        <v>83</v>
      </c>
      <c r="AA50" s="101">
        <v>4</v>
      </c>
      <c r="AB50" s="99"/>
      <c r="AC50" s="86" t="s">
        <v>83</v>
      </c>
      <c r="AD50" s="101"/>
      <c r="AE50" s="99"/>
      <c r="AF50" s="86" t="s">
        <v>83</v>
      </c>
      <c r="AG50" s="101"/>
      <c r="AH50" s="88">
        <f t="shared" si="34"/>
        <v>3</v>
      </c>
      <c r="AI50" s="89" t="s">
        <v>73</v>
      </c>
      <c r="AJ50" s="90">
        <f t="shared" si="35"/>
        <v>0</v>
      </c>
      <c r="AL50" s="154">
        <f t="shared" si="36"/>
        <v>1</v>
      </c>
      <c r="AM50" s="154">
        <f t="shared" si="37"/>
        <v>0</v>
      </c>
      <c r="AN50" s="154">
        <f t="shared" si="39"/>
        <v>1</v>
      </c>
      <c r="AO50" s="154">
        <f t="shared" si="40"/>
        <v>0</v>
      </c>
      <c r="AP50" s="154">
        <f t="shared" si="41"/>
        <v>1</v>
      </c>
      <c r="AQ50" s="154">
        <f t="shared" si="42"/>
        <v>0</v>
      </c>
      <c r="AR50" s="154">
        <f t="shared" si="43"/>
        <v>0</v>
      </c>
      <c r="AS50" s="154">
        <f t="shared" si="44"/>
        <v>0</v>
      </c>
      <c r="AT50" s="154">
        <f t="shared" si="45"/>
        <v>0</v>
      </c>
      <c r="AU50" s="154">
        <f t="shared" si="46"/>
        <v>0</v>
      </c>
      <c r="AV50" s="154">
        <f t="shared" si="38"/>
        <v>3</v>
      </c>
      <c r="AW50" s="154">
        <f t="shared" si="38"/>
        <v>0</v>
      </c>
      <c r="AX50" s="138"/>
    </row>
    <row r="51" spans="1:50" ht="19" customHeight="1" x14ac:dyDescent="0.25">
      <c r="A51" s="137"/>
      <c r="B51" s="435" t="s">
        <v>135</v>
      </c>
      <c r="C51" s="435"/>
      <c r="D51" s="82"/>
      <c r="E51" s="83" t="s">
        <v>136</v>
      </c>
      <c r="F51" s="433" t="str">
        <f>C37</f>
        <v>MARKOVIČ SVETLANA</v>
      </c>
      <c r="G51" s="433"/>
      <c r="H51" s="433"/>
      <c r="I51" s="433"/>
      <c r="J51" s="433"/>
      <c r="K51" s="433"/>
      <c r="L51" s="84" t="s">
        <v>83</v>
      </c>
      <c r="M51" s="433" t="str">
        <f>C33</f>
        <v>GRUBAR EVA</v>
      </c>
      <c r="N51" s="433"/>
      <c r="O51" s="433"/>
      <c r="P51" s="433"/>
      <c r="Q51" s="433"/>
      <c r="R51" s="434"/>
      <c r="S51" s="85">
        <v>5</v>
      </c>
      <c r="T51" s="86" t="s">
        <v>83</v>
      </c>
      <c r="U51" s="87">
        <v>11</v>
      </c>
      <c r="V51" s="85">
        <v>5</v>
      </c>
      <c r="W51" s="86" t="s">
        <v>83</v>
      </c>
      <c r="X51" s="87">
        <v>11</v>
      </c>
      <c r="Y51" s="85">
        <v>9</v>
      </c>
      <c r="Z51" s="86" t="s">
        <v>83</v>
      </c>
      <c r="AA51" s="87">
        <v>11</v>
      </c>
      <c r="AB51" s="85"/>
      <c r="AC51" s="86" t="s">
        <v>83</v>
      </c>
      <c r="AD51" s="87"/>
      <c r="AE51" s="85"/>
      <c r="AF51" s="86" t="s">
        <v>83</v>
      </c>
      <c r="AG51" s="87"/>
      <c r="AH51" s="88">
        <f t="shared" si="34"/>
        <v>0</v>
      </c>
      <c r="AI51" s="89" t="s">
        <v>73</v>
      </c>
      <c r="AJ51" s="90">
        <f t="shared" si="35"/>
        <v>3</v>
      </c>
      <c r="AL51" s="154">
        <f t="shared" si="36"/>
        <v>0</v>
      </c>
      <c r="AM51" s="154">
        <f t="shared" si="37"/>
        <v>1</v>
      </c>
      <c r="AN51" s="154">
        <f t="shared" si="39"/>
        <v>0</v>
      </c>
      <c r="AO51" s="154">
        <f t="shared" si="40"/>
        <v>1</v>
      </c>
      <c r="AP51" s="154">
        <f t="shared" si="41"/>
        <v>0</v>
      </c>
      <c r="AQ51" s="154">
        <f t="shared" si="42"/>
        <v>1</v>
      </c>
      <c r="AR51" s="154">
        <f t="shared" si="43"/>
        <v>0</v>
      </c>
      <c r="AS51" s="154">
        <f t="shared" si="44"/>
        <v>0</v>
      </c>
      <c r="AT51" s="154">
        <f t="shared" si="45"/>
        <v>0</v>
      </c>
      <c r="AU51" s="154">
        <f t="shared" si="46"/>
        <v>0</v>
      </c>
      <c r="AV51" s="154">
        <f t="shared" si="38"/>
        <v>0</v>
      </c>
      <c r="AW51" s="154">
        <f t="shared" si="38"/>
        <v>3</v>
      </c>
      <c r="AX51" s="138"/>
    </row>
    <row r="52" spans="1:50" ht="19" customHeight="1" x14ac:dyDescent="0.25">
      <c r="A52" s="137"/>
      <c r="B52" s="81"/>
      <c r="C52" s="81"/>
      <c r="D52" s="82"/>
      <c r="E52" s="83" t="s">
        <v>137</v>
      </c>
      <c r="F52" s="433" t="str">
        <f>C39</f>
        <v>LOGAR LAURA</v>
      </c>
      <c r="G52" s="433"/>
      <c r="H52" s="433"/>
      <c r="I52" s="433"/>
      <c r="J52" s="433"/>
      <c r="K52" s="433"/>
      <c r="L52" s="84" t="s">
        <v>83</v>
      </c>
      <c r="M52" s="433" t="str">
        <f>C31</f>
        <v>VIRANT MAŠA</v>
      </c>
      <c r="N52" s="433"/>
      <c r="O52" s="433"/>
      <c r="P52" s="433"/>
      <c r="Q52" s="433"/>
      <c r="R52" s="434"/>
      <c r="S52" s="155">
        <v>4</v>
      </c>
      <c r="T52" s="86" t="s">
        <v>83</v>
      </c>
      <c r="U52" s="87">
        <v>11</v>
      </c>
      <c r="V52" s="85">
        <v>7</v>
      </c>
      <c r="W52" s="86" t="s">
        <v>83</v>
      </c>
      <c r="X52" s="87">
        <v>11</v>
      </c>
      <c r="Y52" s="85">
        <v>4</v>
      </c>
      <c r="Z52" s="86" t="s">
        <v>83</v>
      </c>
      <c r="AA52" s="87">
        <v>11</v>
      </c>
      <c r="AB52" s="85"/>
      <c r="AC52" s="86" t="s">
        <v>83</v>
      </c>
      <c r="AD52" s="87"/>
      <c r="AE52" s="85"/>
      <c r="AF52" s="86" t="s">
        <v>83</v>
      </c>
      <c r="AG52" s="87"/>
      <c r="AH52" s="88">
        <f t="shared" si="34"/>
        <v>0</v>
      </c>
      <c r="AI52" s="89" t="s">
        <v>73</v>
      </c>
      <c r="AJ52" s="90">
        <f t="shared" si="35"/>
        <v>3</v>
      </c>
      <c r="AL52" s="154">
        <f t="shared" si="36"/>
        <v>0</v>
      </c>
      <c r="AM52" s="154">
        <f t="shared" si="37"/>
        <v>1</v>
      </c>
      <c r="AN52" s="154">
        <f t="shared" si="39"/>
        <v>0</v>
      </c>
      <c r="AO52" s="154">
        <f t="shared" si="40"/>
        <v>1</v>
      </c>
      <c r="AP52" s="154">
        <f t="shared" si="41"/>
        <v>0</v>
      </c>
      <c r="AQ52" s="154">
        <f t="shared" si="42"/>
        <v>1</v>
      </c>
      <c r="AR52" s="154">
        <f t="shared" si="43"/>
        <v>0</v>
      </c>
      <c r="AS52" s="154">
        <f t="shared" si="44"/>
        <v>0</v>
      </c>
      <c r="AT52" s="154">
        <f t="shared" si="45"/>
        <v>0</v>
      </c>
      <c r="AU52" s="154">
        <f t="shared" si="46"/>
        <v>0</v>
      </c>
      <c r="AV52" s="154">
        <f t="shared" si="38"/>
        <v>0</v>
      </c>
      <c r="AW52" s="154">
        <f t="shared" si="38"/>
        <v>3</v>
      </c>
      <c r="AX52" s="138"/>
    </row>
    <row r="53" spans="1:50" ht="9" customHeight="1" thickBot="1" x14ac:dyDescent="0.35">
      <c r="B53" s="104"/>
      <c r="C53" s="105"/>
      <c r="D53" s="82"/>
      <c r="E53" s="82"/>
      <c r="F53" s="106"/>
      <c r="G53" s="46"/>
      <c r="H53" s="46"/>
      <c r="I53" s="46"/>
      <c r="K53" s="46"/>
      <c r="L53" s="46"/>
      <c r="O53" s="107"/>
      <c r="P53" s="107"/>
      <c r="Q53" s="107"/>
      <c r="S53" s="108"/>
      <c r="T53" s="8"/>
      <c r="U53" s="109"/>
      <c r="V53" s="108"/>
      <c r="W53" s="8"/>
      <c r="X53" s="109"/>
      <c r="Y53" s="108"/>
      <c r="Z53" s="8"/>
      <c r="AA53" s="109"/>
      <c r="AB53" s="108"/>
      <c r="AC53" s="8"/>
      <c r="AD53" s="109"/>
      <c r="AE53" s="108"/>
      <c r="AF53" s="8"/>
      <c r="AG53" s="109"/>
      <c r="AH53" s="110"/>
      <c r="AI53" s="8"/>
      <c r="AJ53" s="111"/>
      <c r="AK53" s="46"/>
    </row>
    <row r="54" spans="1:50" ht="12.75" customHeight="1" x14ac:dyDescent="0.25">
      <c r="B54" s="329">
        <f>B29+1</f>
        <v>3</v>
      </c>
      <c r="C54" s="331" t="s">
        <v>75</v>
      </c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3"/>
      <c r="P54" s="337">
        <v>1</v>
      </c>
      <c r="Q54" s="338"/>
      <c r="R54" s="339"/>
      <c r="S54" s="343">
        <v>2</v>
      </c>
      <c r="T54" s="338"/>
      <c r="U54" s="339"/>
      <c r="V54" s="343">
        <v>3</v>
      </c>
      <c r="W54" s="338"/>
      <c r="X54" s="339"/>
      <c r="Y54" s="343">
        <v>4</v>
      </c>
      <c r="Z54" s="338"/>
      <c r="AA54" s="345"/>
      <c r="AB54" s="347" t="s">
        <v>76</v>
      </c>
      <c r="AC54" s="348"/>
      <c r="AD54" s="349"/>
      <c r="AE54" s="353" t="s">
        <v>77</v>
      </c>
      <c r="AF54" s="348"/>
      <c r="AG54" s="349"/>
      <c r="AH54" s="353" t="s">
        <v>78</v>
      </c>
      <c r="AI54" s="348"/>
      <c r="AJ54" s="355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</row>
    <row r="55" spans="1:50" ht="13.5" customHeight="1" thickBot="1" x14ac:dyDescent="0.3">
      <c r="B55" s="330"/>
      <c r="C55" s="334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6"/>
      <c r="P55" s="340"/>
      <c r="Q55" s="341"/>
      <c r="R55" s="342"/>
      <c r="S55" s="344"/>
      <c r="T55" s="341"/>
      <c r="U55" s="342"/>
      <c r="V55" s="344"/>
      <c r="W55" s="341"/>
      <c r="X55" s="342"/>
      <c r="Y55" s="344"/>
      <c r="Z55" s="341"/>
      <c r="AA55" s="346"/>
      <c r="AB55" s="350"/>
      <c r="AC55" s="351"/>
      <c r="AD55" s="352"/>
      <c r="AE55" s="354"/>
      <c r="AF55" s="351"/>
      <c r="AG55" s="352"/>
      <c r="AH55" s="354"/>
      <c r="AI55" s="351"/>
      <c r="AJ55" s="356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</row>
    <row r="56" spans="1:50" ht="12" customHeight="1" x14ac:dyDescent="0.25">
      <c r="A56" s="357">
        <v>11</v>
      </c>
      <c r="B56" s="358">
        <v>1</v>
      </c>
      <c r="C56" s="360" t="str">
        <f>IF((A56=""),"",VLOOKUP(A56,[2]Prijave!$C$6:$E$81,2))</f>
        <v>SIMONČIČ SARA</v>
      </c>
      <c r="D56" s="361"/>
      <c r="E56" s="361"/>
      <c r="F56" s="361"/>
      <c r="G56" s="361"/>
      <c r="H56" s="361"/>
      <c r="I56" s="361"/>
      <c r="J56" s="361"/>
      <c r="K56" s="361"/>
      <c r="L56" s="362"/>
      <c r="M56" s="366" t="str">
        <f>IF((A56=""),"","("&amp;UPPER(VLOOKUP(A56,[2]Prijave!$C$6:$E$81,3))&amp;")")</f>
        <v>(ŠD SU)</v>
      </c>
      <c r="N56" s="366"/>
      <c r="O56" s="367"/>
      <c r="P56" s="48"/>
      <c r="Q56" s="48"/>
      <c r="R56" s="49"/>
      <c r="S56" s="50">
        <f>IF(AH69&lt;&gt;"",AH69,"")</f>
        <v>3</v>
      </c>
      <c r="T56" s="51" t="s">
        <v>73</v>
      </c>
      <c r="U56" s="52">
        <f>IF(AJ69&lt;&gt;"",AJ69,"")</f>
        <v>0</v>
      </c>
      <c r="V56" s="50">
        <f>IF(AJ71&lt;&gt;"",AJ71,"")</f>
        <v>3</v>
      </c>
      <c r="W56" s="51" t="s">
        <v>73</v>
      </c>
      <c r="X56" s="52">
        <f>IF(AH71&lt;&gt;"",AH71,"")</f>
        <v>0</v>
      </c>
      <c r="Y56" s="50">
        <f>IF(AH66&lt;&gt;"",AH66,"")</f>
        <v>3</v>
      </c>
      <c r="Z56" s="53" t="s">
        <v>73</v>
      </c>
      <c r="AA56" s="54">
        <f>IF(AJ66&lt;&gt;"",AJ66,"")</f>
        <v>0</v>
      </c>
      <c r="AB56" s="370">
        <f>IF(AND(S56="",V56="",Y56=""),"",SUM(S56,V56,Y56))</f>
        <v>9</v>
      </c>
      <c r="AC56" s="372" t="s">
        <v>73</v>
      </c>
      <c r="AD56" s="374">
        <f>IF(AND(U56="",X56="",AA56=""),"",SUM(U56,X56,AA56))</f>
        <v>0</v>
      </c>
      <c r="AE56" s="376">
        <f>IF(SUM(T57,W57,Z57)&gt;0,SUM(T57,W57,Z57),"")</f>
        <v>6</v>
      </c>
      <c r="AF56" s="377"/>
      <c r="AG56" s="378"/>
      <c r="AH56" s="382" t="str">
        <f>IF(AE56&lt;&gt;"",(RANK(AE56,AE56:AG63)&amp;"."),"")</f>
        <v>1.</v>
      </c>
      <c r="AI56" s="382"/>
      <c r="AJ56" s="383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</row>
    <row r="57" spans="1:50" ht="12" customHeight="1" x14ac:dyDescent="0.25">
      <c r="A57" s="357"/>
      <c r="B57" s="359"/>
      <c r="C57" s="363"/>
      <c r="D57" s="364"/>
      <c r="E57" s="364"/>
      <c r="F57" s="364"/>
      <c r="G57" s="364"/>
      <c r="H57" s="364"/>
      <c r="I57" s="364"/>
      <c r="J57" s="364"/>
      <c r="K57" s="364"/>
      <c r="L57" s="365"/>
      <c r="M57" s="368"/>
      <c r="N57" s="368"/>
      <c r="O57" s="369"/>
      <c r="P57" s="55"/>
      <c r="Q57" s="55"/>
      <c r="R57" s="56"/>
      <c r="S57" s="57"/>
      <c r="T57" s="58">
        <f>IF((S56=3),2,IF(U56=3,1,""))</f>
        <v>2</v>
      </c>
      <c r="U57" s="59"/>
      <c r="V57" s="57"/>
      <c r="W57" s="58">
        <f>IF((V56=3),2,IF(X56=3,1,""))</f>
        <v>2</v>
      </c>
      <c r="X57" s="59"/>
      <c r="Y57" s="57"/>
      <c r="Z57" s="58">
        <f>IF((Y56=3),2,IF(AA56=3,1,""))</f>
        <v>2</v>
      </c>
      <c r="AA57" s="60"/>
      <c r="AB57" s="371"/>
      <c r="AC57" s="373"/>
      <c r="AD57" s="375"/>
      <c r="AE57" s="379"/>
      <c r="AF57" s="380"/>
      <c r="AG57" s="381"/>
      <c r="AH57" s="384"/>
      <c r="AI57" s="384"/>
      <c r="AJ57" s="385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</row>
    <row r="58" spans="1:50" ht="12" customHeight="1" x14ac:dyDescent="0.25">
      <c r="A58" s="357">
        <v>12</v>
      </c>
      <c r="B58" s="359">
        <v>2</v>
      </c>
      <c r="C58" s="396" t="str">
        <f>IF((A58=""),"",VLOOKUP(A58,[2]Prijave!$C$6:$E$81,2))</f>
        <v>ŠOLAR MAŠA</v>
      </c>
      <c r="D58" s="397"/>
      <c r="E58" s="397"/>
      <c r="F58" s="397"/>
      <c r="G58" s="397"/>
      <c r="H58" s="397"/>
      <c r="I58" s="397"/>
      <c r="J58" s="397"/>
      <c r="K58" s="397"/>
      <c r="L58" s="398"/>
      <c r="M58" s="368" t="str">
        <f>IF((A58=""),"","("&amp;UPPER(VLOOKUP(A58,[2]Prijave!$C$6:$E$81,3))&amp;")")</f>
        <v>(B2)</v>
      </c>
      <c r="N58" s="368"/>
      <c r="O58" s="369"/>
      <c r="P58" s="61">
        <f>IF(AJ69&lt;&gt;"",AJ69,"")</f>
        <v>0</v>
      </c>
      <c r="Q58" s="61" t="s">
        <v>73</v>
      </c>
      <c r="R58" s="62">
        <f>IF(AH69&lt;&gt;"",AH69,"")</f>
        <v>3</v>
      </c>
      <c r="S58" s="63"/>
      <c r="T58" s="64"/>
      <c r="U58" s="65"/>
      <c r="V58" s="66">
        <f>IF(AH67&lt;&gt;"",AH67,"")</f>
        <v>0</v>
      </c>
      <c r="W58" s="61" t="s">
        <v>73</v>
      </c>
      <c r="X58" s="62">
        <f>IF(AJ67&lt;&gt;"",AJ67,"")</f>
        <v>3</v>
      </c>
      <c r="Y58" s="66">
        <f>IF(AH70&lt;&gt;"",AH70,"")</f>
        <v>0</v>
      </c>
      <c r="Z58" s="61" t="s">
        <v>73</v>
      </c>
      <c r="AA58" s="67">
        <f>IF(AJ70&lt;&gt;"",AJ70,"")</f>
        <v>3</v>
      </c>
      <c r="AB58" s="399">
        <f>IF(AND(P58="",V58="",Y58=""),"",SUM(P58,V58,Y58))</f>
        <v>0</v>
      </c>
      <c r="AC58" s="400" t="s">
        <v>73</v>
      </c>
      <c r="AD58" s="386">
        <f>IF(AND(R58="",X58="",AA58=""),"",SUM(R58,X58,AA58))</f>
        <v>9</v>
      </c>
      <c r="AE58" s="387">
        <f>IF(SUM(Q59,W59,Z59)&gt;0,SUM(Q59,W59,Z59),"")</f>
        <v>3</v>
      </c>
      <c r="AF58" s="388"/>
      <c r="AG58" s="389"/>
      <c r="AH58" s="390" t="str">
        <f>IF(AE58&lt;&gt;"",(RANK(AE58,AE56:AG63)&amp;"."),"")</f>
        <v>4.</v>
      </c>
      <c r="AI58" s="391"/>
      <c r="AJ58" s="392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</row>
    <row r="59" spans="1:50" ht="12" customHeight="1" x14ac:dyDescent="0.25">
      <c r="A59" s="357"/>
      <c r="B59" s="359"/>
      <c r="C59" s="363"/>
      <c r="D59" s="364"/>
      <c r="E59" s="364"/>
      <c r="F59" s="364"/>
      <c r="G59" s="364"/>
      <c r="H59" s="364"/>
      <c r="I59" s="364"/>
      <c r="J59" s="364"/>
      <c r="K59" s="364"/>
      <c r="L59" s="365"/>
      <c r="M59" s="368"/>
      <c r="N59" s="368"/>
      <c r="O59" s="369"/>
      <c r="P59" s="68"/>
      <c r="Q59" s="58">
        <f>IF((P58=3),2,IF(R58=3,1,""))</f>
        <v>1</v>
      </c>
      <c r="R59" s="59"/>
      <c r="S59" s="69"/>
      <c r="T59" s="55"/>
      <c r="U59" s="56"/>
      <c r="V59" s="57"/>
      <c r="W59" s="58">
        <f>IF((V58=3),2,IF(X58=3,1,""))</f>
        <v>1</v>
      </c>
      <c r="X59" s="59"/>
      <c r="Y59" s="57"/>
      <c r="Z59" s="58">
        <f>IF((Y58=3),2,IF(AA58=3,1,""))</f>
        <v>1</v>
      </c>
      <c r="AA59" s="60"/>
      <c r="AB59" s="371"/>
      <c r="AC59" s="373"/>
      <c r="AD59" s="375"/>
      <c r="AE59" s="379"/>
      <c r="AF59" s="380"/>
      <c r="AG59" s="381"/>
      <c r="AH59" s="393"/>
      <c r="AI59" s="394"/>
      <c r="AJ59" s="395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</row>
    <row r="60" spans="1:50" ht="12" customHeight="1" x14ac:dyDescent="0.25">
      <c r="A60" s="357">
        <v>13</v>
      </c>
      <c r="B60" s="359">
        <v>3</v>
      </c>
      <c r="C60" s="396" t="str">
        <f>IF((A60=""),"",VLOOKUP(A60,[2]Prijave!$C$6:$E$81,2))</f>
        <v>MALIČ KEJA</v>
      </c>
      <c r="D60" s="397"/>
      <c r="E60" s="397"/>
      <c r="F60" s="397"/>
      <c r="G60" s="397"/>
      <c r="H60" s="397"/>
      <c r="I60" s="397"/>
      <c r="J60" s="397"/>
      <c r="K60" s="397"/>
      <c r="L60" s="398"/>
      <c r="M60" s="368" t="str">
        <f>IF((A60=""),"","("&amp;UPPER(VLOOKUP(A60,[2]Prijave!$C$6:$E$81,3))&amp;")")</f>
        <v>(LOG)</v>
      </c>
      <c r="N60" s="368"/>
      <c r="O60" s="369"/>
      <c r="P60" s="61">
        <f>IF(AH71&lt;&gt;"",AH71,"")</f>
        <v>0</v>
      </c>
      <c r="Q60" s="61" t="s">
        <v>73</v>
      </c>
      <c r="R60" s="62">
        <f>IF(AJ71&lt;&gt;"",AJ71,"")</f>
        <v>3</v>
      </c>
      <c r="S60" s="66">
        <f>IF(AJ67&lt;&gt;"",AJ67,"")</f>
        <v>3</v>
      </c>
      <c r="T60" s="61" t="s">
        <v>73</v>
      </c>
      <c r="U60" s="62">
        <f>IF(AH67&lt;&gt;"",AH67,"")</f>
        <v>0</v>
      </c>
      <c r="V60" s="63"/>
      <c r="W60" s="64"/>
      <c r="X60" s="65"/>
      <c r="Y60" s="66">
        <f>IF(AJ68&lt;&gt;"",AJ68,"")</f>
        <v>3</v>
      </c>
      <c r="Z60" s="61" t="s">
        <v>73</v>
      </c>
      <c r="AA60" s="67">
        <f>IF(AH68&lt;&gt;"",AH68,"")</f>
        <v>2</v>
      </c>
      <c r="AB60" s="399">
        <f>IF(AND(P60="",S60="",Y60=""),"",SUM(P60,S60,Y60))</f>
        <v>6</v>
      </c>
      <c r="AC60" s="400" t="s">
        <v>73</v>
      </c>
      <c r="AD60" s="386">
        <f>IF(AND(R60="",U60="",AA60=""),"",SUM(R60,U60,AA60))</f>
        <v>5</v>
      </c>
      <c r="AE60" s="387">
        <f>IF(SUM(Q61,T61,Z61)&gt;0,SUM(Q61,T61,Z61),"")</f>
        <v>5</v>
      </c>
      <c r="AF60" s="388"/>
      <c r="AG60" s="389"/>
      <c r="AH60" s="390" t="str">
        <f>IF(AE60&lt;&gt;"",(RANK(AE60,AE56:AG63)&amp;"."),"")</f>
        <v>2.</v>
      </c>
      <c r="AI60" s="391"/>
      <c r="AJ60" s="392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</row>
    <row r="61" spans="1:50" ht="12" customHeight="1" x14ac:dyDescent="0.25">
      <c r="A61" s="357"/>
      <c r="B61" s="359"/>
      <c r="C61" s="363"/>
      <c r="D61" s="364"/>
      <c r="E61" s="364"/>
      <c r="F61" s="364"/>
      <c r="G61" s="364"/>
      <c r="H61" s="364"/>
      <c r="I61" s="364"/>
      <c r="J61" s="364"/>
      <c r="K61" s="364"/>
      <c r="L61" s="365"/>
      <c r="M61" s="368"/>
      <c r="N61" s="368"/>
      <c r="O61" s="369"/>
      <c r="P61" s="68"/>
      <c r="Q61" s="58">
        <f>IF((P60=3),2,IF(R60=3,1,""))</f>
        <v>1</v>
      </c>
      <c r="R61" s="59"/>
      <c r="S61" s="57"/>
      <c r="T61" s="58">
        <f>IF((S60=3),2,IF(U60=3,1,""))</f>
        <v>2</v>
      </c>
      <c r="U61" s="59"/>
      <c r="V61" s="69"/>
      <c r="W61" s="55"/>
      <c r="X61" s="56"/>
      <c r="Y61" s="57"/>
      <c r="Z61" s="58">
        <f>IF((Y60=3),2,IF(AA60=3,1,""))</f>
        <v>2</v>
      </c>
      <c r="AA61" s="60"/>
      <c r="AB61" s="371"/>
      <c r="AC61" s="373"/>
      <c r="AD61" s="375"/>
      <c r="AE61" s="379"/>
      <c r="AF61" s="380"/>
      <c r="AG61" s="381"/>
      <c r="AH61" s="393"/>
      <c r="AI61" s="394"/>
      <c r="AJ61" s="395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</row>
    <row r="62" spans="1:50" ht="12" customHeight="1" x14ac:dyDescent="0.25">
      <c r="A62" s="357">
        <v>14</v>
      </c>
      <c r="B62" s="359">
        <v>4</v>
      </c>
      <c r="C62" s="396" t="str">
        <f>IF((A62=""),"",VLOOKUP(A62,[2]Prijave!$C$6:$E$81,2))</f>
        <v>NOVAK ŽANA</v>
      </c>
      <c r="D62" s="397"/>
      <c r="E62" s="397"/>
      <c r="F62" s="397"/>
      <c r="G62" s="397"/>
      <c r="H62" s="397"/>
      <c r="I62" s="397"/>
      <c r="J62" s="397"/>
      <c r="K62" s="397"/>
      <c r="L62" s="398"/>
      <c r="M62" s="368" t="str">
        <f>IF((A62=""),"","("&amp;UPPER(VLOOKUP(A62,[2]Prijave!$C$6:$E$81,3))&amp;")")</f>
        <v>(VES)</v>
      </c>
      <c r="N62" s="368"/>
      <c r="O62" s="369"/>
      <c r="P62" s="61">
        <f>IF(AJ66&lt;&gt;"",AJ66,"")</f>
        <v>0</v>
      </c>
      <c r="Q62" s="61" t="s">
        <v>73</v>
      </c>
      <c r="R62" s="62">
        <f>IF(AH66&lt;&gt;"",AH66,"")</f>
        <v>3</v>
      </c>
      <c r="S62" s="66">
        <f>IF(AJ70&lt;&gt;"",AJ70,"")</f>
        <v>3</v>
      </c>
      <c r="T62" s="61" t="s">
        <v>73</v>
      </c>
      <c r="U62" s="62">
        <f>IF(AH70&lt;&gt;"",AH70,"")</f>
        <v>0</v>
      </c>
      <c r="V62" s="66">
        <f>IF(AH68&lt;&gt;"",AH68,"")</f>
        <v>2</v>
      </c>
      <c r="W62" s="61" t="s">
        <v>73</v>
      </c>
      <c r="X62" s="62">
        <f>IF(AJ68&lt;&gt;"",AJ68,"")</f>
        <v>3</v>
      </c>
      <c r="Y62" s="63"/>
      <c r="Z62" s="64"/>
      <c r="AA62" s="70"/>
      <c r="AB62" s="399">
        <f>IF(AND(P62="",S62="",V62=""),"",SUM(P62,S62,V62))</f>
        <v>5</v>
      </c>
      <c r="AC62" s="400" t="s">
        <v>73</v>
      </c>
      <c r="AD62" s="386">
        <f>IF(AND(R62="",U62="",X62=""),"",SUM(R62,U62,X62))</f>
        <v>6</v>
      </c>
      <c r="AE62" s="387">
        <f>IF(SUM(Q63,T63,W63)&gt;0,SUM(Q63,T63,W63),"")</f>
        <v>4</v>
      </c>
      <c r="AF62" s="388"/>
      <c r="AG62" s="389"/>
      <c r="AH62" s="384" t="str">
        <f>IF(AE62&lt;&gt;"",(RANK(AE62,AE56:AG63)&amp;"."),"")</f>
        <v>3.</v>
      </c>
      <c r="AI62" s="384"/>
      <c r="AJ62" s="385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</row>
    <row r="63" spans="1:50" ht="13.5" customHeight="1" thickBot="1" x14ac:dyDescent="0.3">
      <c r="A63" s="357"/>
      <c r="B63" s="438"/>
      <c r="C63" s="439"/>
      <c r="D63" s="440"/>
      <c r="E63" s="440"/>
      <c r="F63" s="440"/>
      <c r="G63" s="440"/>
      <c r="H63" s="440"/>
      <c r="I63" s="440"/>
      <c r="J63" s="440"/>
      <c r="K63" s="440"/>
      <c r="L63" s="441"/>
      <c r="M63" s="442"/>
      <c r="N63" s="442"/>
      <c r="O63" s="443"/>
      <c r="P63" s="71"/>
      <c r="Q63" s="72">
        <f>IF((P62=3),2,IF(R62=3,1,""))</f>
        <v>1</v>
      </c>
      <c r="R63" s="73"/>
      <c r="S63" s="74"/>
      <c r="T63" s="72">
        <f>IF((S62=3),2,IF(U62=3,1,""))</f>
        <v>2</v>
      </c>
      <c r="U63" s="73"/>
      <c r="V63" s="74"/>
      <c r="W63" s="72">
        <f>IF((V62=3),2,IF(X62=3,1,""))</f>
        <v>1</v>
      </c>
      <c r="X63" s="73"/>
      <c r="Y63" s="75"/>
      <c r="Z63" s="76"/>
      <c r="AA63" s="77"/>
      <c r="AB63" s="444"/>
      <c r="AC63" s="445"/>
      <c r="AD63" s="446"/>
      <c r="AE63" s="447"/>
      <c r="AF63" s="448"/>
      <c r="AG63" s="449"/>
      <c r="AH63" s="450"/>
      <c r="AI63" s="450"/>
      <c r="AJ63" s="451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</row>
    <row r="64" spans="1:50" ht="6" customHeight="1" x14ac:dyDescent="0.3">
      <c r="AH64" s="42" t="s">
        <v>79</v>
      </c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ht="12.75" customHeight="1" x14ac:dyDescent="0.3">
      <c r="B65" s="78"/>
      <c r="C65" s="79"/>
      <c r="D65" s="80"/>
      <c r="E65" s="80"/>
      <c r="F65" s="80"/>
      <c r="G65" s="80"/>
      <c r="H65" s="80"/>
      <c r="I65" s="80"/>
      <c r="J65" s="429"/>
      <c r="K65" s="429"/>
      <c r="L65" s="429"/>
      <c r="M65" s="429"/>
      <c r="N65" s="429"/>
      <c r="O65" s="429"/>
      <c r="P65" s="429"/>
      <c r="Q65" s="429"/>
      <c r="R65" s="429"/>
      <c r="S65" s="430">
        <v>1</v>
      </c>
      <c r="T65" s="430"/>
      <c r="U65" s="430"/>
      <c r="V65" s="430">
        <v>2</v>
      </c>
      <c r="W65" s="430"/>
      <c r="X65" s="430"/>
      <c r="Y65" s="430">
        <v>3</v>
      </c>
      <c r="Z65" s="430"/>
      <c r="AA65" s="430"/>
      <c r="AB65" s="430">
        <v>4</v>
      </c>
      <c r="AC65" s="430"/>
      <c r="AD65" s="430"/>
      <c r="AE65" s="430">
        <v>5</v>
      </c>
      <c r="AF65" s="430"/>
      <c r="AG65" s="431"/>
      <c r="AH65" s="432" t="s">
        <v>80</v>
      </c>
      <c r="AI65" s="429"/>
      <c r="AJ65" s="429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</row>
    <row r="66" spans="1:50" ht="19" customHeight="1" x14ac:dyDescent="0.25">
      <c r="B66" s="435" t="s">
        <v>81</v>
      </c>
      <c r="C66" s="435"/>
      <c r="D66" s="82"/>
      <c r="E66" s="83" t="s">
        <v>82</v>
      </c>
      <c r="F66" s="433" t="str">
        <f>C56</f>
        <v>SIMONČIČ SARA</v>
      </c>
      <c r="G66" s="433"/>
      <c r="H66" s="433"/>
      <c r="I66" s="433"/>
      <c r="J66" s="433"/>
      <c r="K66" s="433"/>
      <c r="L66" s="84" t="s">
        <v>83</v>
      </c>
      <c r="M66" s="433" t="str">
        <f>C62</f>
        <v>NOVAK ŽANA</v>
      </c>
      <c r="N66" s="433"/>
      <c r="O66" s="433"/>
      <c r="P66" s="433"/>
      <c r="Q66" s="433"/>
      <c r="R66" s="434"/>
      <c r="S66" s="85">
        <v>11</v>
      </c>
      <c r="T66" s="86" t="s">
        <v>83</v>
      </c>
      <c r="U66" s="87">
        <v>4</v>
      </c>
      <c r="V66" s="85">
        <v>11</v>
      </c>
      <c r="W66" s="86" t="s">
        <v>83</v>
      </c>
      <c r="X66" s="87">
        <v>6</v>
      </c>
      <c r="Y66" s="85">
        <v>11</v>
      </c>
      <c r="Z66" s="86" t="s">
        <v>83</v>
      </c>
      <c r="AA66" s="87">
        <v>4</v>
      </c>
      <c r="AB66" s="85"/>
      <c r="AC66" s="86" t="s">
        <v>83</v>
      </c>
      <c r="AD66" s="87"/>
      <c r="AE66" s="85"/>
      <c r="AF66" s="86" t="s">
        <v>83</v>
      </c>
      <c r="AG66" s="87"/>
      <c r="AH66" s="88">
        <f t="shared" ref="AH66:AH71" si="47">IF(AND(AV66=0,AW66=0),"",AV66)</f>
        <v>3</v>
      </c>
      <c r="AI66" s="89" t="s">
        <v>73</v>
      </c>
      <c r="AJ66" s="90">
        <f t="shared" ref="AJ66:AJ71" si="48">IF(AND(AV66=0,AW66=0),"",AW66)</f>
        <v>0</v>
      </c>
      <c r="AL66" s="91">
        <f t="shared" ref="AL66:AL71" si="49">IF(S66&gt;U66,1,0)</f>
        <v>1</v>
      </c>
      <c r="AM66" s="91">
        <f t="shared" ref="AM66:AM71" si="50">IF(U66&gt;S66,1,0)</f>
        <v>0</v>
      </c>
      <c r="AN66" s="91">
        <f t="shared" ref="AN66:AN71" si="51">IF(V66&gt;X66,1,0)</f>
        <v>1</v>
      </c>
      <c r="AO66" s="91">
        <f t="shared" ref="AO66:AO71" si="52">IF(X66&gt;V66,1,0)</f>
        <v>0</v>
      </c>
      <c r="AP66" s="91">
        <f t="shared" ref="AP66:AP71" si="53">IF(Y66&gt;AA66,1,0)</f>
        <v>1</v>
      </c>
      <c r="AQ66" s="91">
        <f t="shared" ref="AQ66:AQ71" si="54">IF(AA66&gt;Y66,1,0)</f>
        <v>0</v>
      </c>
      <c r="AR66" s="91">
        <f t="shared" ref="AR66:AR71" si="55">IF(AB66&gt;AD66,1,0)</f>
        <v>0</v>
      </c>
      <c r="AS66" s="91">
        <f t="shared" ref="AS66:AS71" si="56">IF(AD66&gt;AB66,1,0)</f>
        <v>0</v>
      </c>
      <c r="AT66" s="91">
        <f t="shared" ref="AT66:AT71" si="57">IF(AE66&gt;AG66,1,0)</f>
        <v>0</v>
      </c>
      <c r="AU66" s="91">
        <f t="shared" ref="AU66:AU71" si="58">IF(AG66&gt;AE66,1,0)</f>
        <v>0</v>
      </c>
      <c r="AV66" s="91">
        <f t="shared" ref="AV66:AW71" si="59">AL66+AN66+AP66+AR66+AT66</f>
        <v>3</v>
      </c>
      <c r="AW66" s="91">
        <f t="shared" si="59"/>
        <v>0</v>
      </c>
      <c r="AX66" s="47"/>
    </row>
    <row r="67" spans="1:50" ht="19" customHeight="1" x14ac:dyDescent="0.25">
      <c r="B67" s="92"/>
      <c r="C67" s="93"/>
      <c r="E67" s="83" t="s">
        <v>84</v>
      </c>
      <c r="F67" s="433" t="str">
        <f>C58</f>
        <v>ŠOLAR MAŠA</v>
      </c>
      <c r="G67" s="433"/>
      <c r="H67" s="433"/>
      <c r="I67" s="433"/>
      <c r="J67" s="433"/>
      <c r="K67" s="433"/>
      <c r="L67" s="84" t="s">
        <v>83</v>
      </c>
      <c r="M67" s="433" t="str">
        <f>C60</f>
        <v>MALIČ KEJA</v>
      </c>
      <c r="N67" s="433"/>
      <c r="O67" s="433"/>
      <c r="P67" s="433"/>
      <c r="Q67" s="433"/>
      <c r="R67" s="434"/>
      <c r="S67" s="85">
        <v>5</v>
      </c>
      <c r="T67" s="86" t="s">
        <v>83</v>
      </c>
      <c r="U67" s="87">
        <v>11</v>
      </c>
      <c r="V67" s="85">
        <v>2</v>
      </c>
      <c r="W67" s="86" t="s">
        <v>83</v>
      </c>
      <c r="X67" s="87">
        <v>11</v>
      </c>
      <c r="Y67" s="85">
        <v>8</v>
      </c>
      <c r="Z67" s="86" t="s">
        <v>83</v>
      </c>
      <c r="AA67" s="87">
        <v>11</v>
      </c>
      <c r="AB67" s="85"/>
      <c r="AC67" s="86" t="s">
        <v>83</v>
      </c>
      <c r="AD67" s="87"/>
      <c r="AE67" s="85"/>
      <c r="AF67" s="86" t="s">
        <v>83</v>
      </c>
      <c r="AG67" s="87"/>
      <c r="AH67" s="88">
        <f t="shared" si="47"/>
        <v>0</v>
      </c>
      <c r="AI67" s="89" t="s">
        <v>73</v>
      </c>
      <c r="AJ67" s="90">
        <f t="shared" si="48"/>
        <v>3</v>
      </c>
      <c r="AL67" s="91">
        <f t="shared" si="49"/>
        <v>0</v>
      </c>
      <c r="AM67" s="91">
        <f t="shared" si="50"/>
        <v>1</v>
      </c>
      <c r="AN67" s="91">
        <f t="shared" si="51"/>
        <v>0</v>
      </c>
      <c r="AO67" s="91">
        <f t="shared" si="52"/>
        <v>1</v>
      </c>
      <c r="AP67" s="91">
        <f t="shared" si="53"/>
        <v>0</v>
      </c>
      <c r="AQ67" s="91">
        <f t="shared" si="54"/>
        <v>1</v>
      </c>
      <c r="AR67" s="91">
        <f t="shared" si="55"/>
        <v>0</v>
      </c>
      <c r="AS67" s="91">
        <f t="shared" si="56"/>
        <v>0</v>
      </c>
      <c r="AT67" s="91">
        <f t="shared" si="57"/>
        <v>0</v>
      </c>
      <c r="AU67" s="91">
        <f t="shared" si="58"/>
        <v>0</v>
      </c>
      <c r="AV67" s="91">
        <f t="shared" si="59"/>
        <v>0</v>
      </c>
      <c r="AW67" s="91">
        <f t="shared" si="59"/>
        <v>3</v>
      </c>
      <c r="AX67" s="47"/>
    </row>
    <row r="68" spans="1:50" ht="19" customHeight="1" x14ac:dyDescent="0.25">
      <c r="B68" s="435" t="s">
        <v>85</v>
      </c>
      <c r="C68" s="435"/>
      <c r="D68" s="82"/>
      <c r="E68" s="83" t="s">
        <v>86</v>
      </c>
      <c r="F68" s="433" t="str">
        <f>C62</f>
        <v>NOVAK ŽANA</v>
      </c>
      <c r="G68" s="433"/>
      <c r="H68" s="433"/>
      <c r="I68" s="433"/>
      <c r="J68" s="433"/>
      <c r="K68" s="433"/>
      <c r="L68" s="84" t="s">
        <v>83</v>
      </c>
      <c r="M68" s="433" t="str">
        <f>C60</f>
        <v>MALIČ KEJA</v>
      </c>
      <c r="N68" s="433"/>
      <c r="O68" s="433"/>
      <c r="P68" s="433"/>
      <c r="Q68" s="433"/>
      <c r="R68" s="434"/>
      <c r="S68" s="85">
        <v>3</v>
      </c>
      <c r="T68" s="86" t="s">
        <v>83</v>
      </c>
      <c r="U68" s="87">
        <v>11</v>
      </c>
      <c r="V68" s="85">
        <v>12</v>
      </c>
      <c r="W68" s="86" t="s">
        <v>83</v>
      </c>
      <c r="X68" s="87">
        <v>10</v>
      </c>
      <c r="Y68" s="85">
        <v>11</v>
      </c>
      <c r="Z68" s="86" t="s">
        <v>83</v>
      </c>
      <c r="AA68" s="87">
        <v>5</v>
      </c>
      <c r="AB68" s="85">
        <v>9</v>
      </c>
      <c r="AC68" s="86" t="s">
        <v>83</v>
      </c>
      <c r="AD68" s="87">
        <v>11</v>
      </c>
      <c r="AE68" s="85">
        <v>10</v>
      </c>
      <c r="AF68" s="86" t="s">
        <v>83</v>
      </c>
      <c r="AG68" s="87">
        <v>12</v>
      </c>
      <c r="AH68" s="88">
        <f t="shared" si="47"/>
        <v>2</v>
      </c>
      <c r="AI68" s="89" t="s">
        <v>73</v>
      </c>
      <c r="AJ68" s="90">
        <f t="shared" si="48"/>
        <v>3</v>
      </c>
      <c r="AL68" s="91">
        <f t="shared" si="49"/>
        <v>0</v>
      </c>
      <c r="AM68" s="91">
        <f t="shared" si="50"/>
        <v>1</v>
      </c>
      <c r="AN68" s="91">
        <f t="shared" si="51"/>
        <v>1</v>
      </c>
      <c r="AO68" s="91">
        <f t="shared" si="52"/>
        <v>0</v>
      </c>
      <c r="AP68" s="91">
        <f t="shared" si="53"/>
        <v>1</v>
      </c>
      <c r="AQ68" s="91">
        <f t="shared" si="54"/>
        <v>0</v>
      </c>
      <c r="AR68" s="91">
        <f t="shared" si="55"/>
        <v>0</v>
      </c>
      <c r="AS68" s="91">
        <f t="shared" si="56"/>
        <v>1</v>
      </c>
      <c r="AT68" s="91">
        <f t="shared" si="57"/>
        <v>0</v>
      </c>
      <c r="AU68" s="91">
        <f t="shared" si="58"/>
        <v>1</v>
      </c>
      <c r="AV68" s="91">
        <f t="shared" si="59"/>
        <v>2</v>
      </c>
      <c r="AW68" s="91">
        <f t="shared" si="59"/>
        <v>3</v>
      </c>
      <c r="AX68" s="47"/>
    </row>
    <row r="69" spans="1:50" ht="19" customHeight="1" x14ac:dyDescent="0.25">
      <c r="B69" s="94"/>
      <c r="C69" s="95"/>
      <c r="D69" s="82"/>
      <c r="E69" s="83" t="s">
        <v>87</v>
      </c>
      <c r="F69" s="433" t="str">
        <f>C56</f>
        <v>SIMONČIČ SARA</v>
      </c>
      <c r="G69" s="433"/>
      <c r="H69" s="433"/>
      <c r="I69" s="433"/>
      <c r="J69" s="433"/>
      <c r="K69" s="433"/>
      <c r="L69" s="84" t="s">
        <v>83</v>
      </c>
      <c r="M69" s="433" t="str">
        <f>C58</f>
        <v>ŠOLAR MAŠA</v>
      </c>
      <c r="N69" s="433"/>
      <c r="O69" s="433"/>
      <c r="P69" s="433"/>
      <c r="Q69" s="433"/>
      <c r="R69" s="434"/>
      <c r="S69" s="85">
        <v>11</v>
      </c>
      <c r="T69" s="86" t="s">
        <v>83</v>
      </c>
      <c r="U69" s="87">
        <v>8</v>
      </c>
      <c r="V69" s="85">
        <v>11</v>
      </c>
      <c r="W69" s="86" t="s">
        <v>83</v>
      </c>
      <c r="X69" s="87">
        <v>3</v>
      </c>
      <c r="Y69" s="85">
        <v>11</v>
      </c>
      <c r="Z69" s="86" t="s">
        <v>83</v>
      </c>
      <c r="AA69" s="87">
        <v>5</v>
      </c>
      <c r="AB69" s="85"/>
      <c r="AC69" s="86" t="s">
        <v>83</v>
      </c>
      <c r="AD69" s="87"/>
      <c r="AE69" s="85"/>
      <c r="AF69" s="86" t="s">
        <v>83</v>
      </c>
      <c r="AG69" s="87"/>
      <c r="AH69" s="88">
        <f t="shared" si="47"/>
        <v>3</v>
      </c>
      <c r="AI69" s="96" t="s">
        <v>73</v>
      </c>
      <c r="AJ69" s="90">
        <f t="shared" si="48"/>
        <v>0</v>
      </c>
      <c r="AL69" s="91">
        <f t="shared" si="49"/>
        <v>1</v>
      </c>
      <c r="AM69" s="91">
        <f t="shared" si="50"/>
        <v>0</v>
      </c>
      <c r="AN69" s="91">
        <f t="shared" si="51"/>
        <v>1</v>
      </c>
      <c r="AO69" s="91">
        <f t="shared" si="52"/>
        <v>0</v>
      </c>
      <c r="AP69" s="91">
        <f t="shared" si="53"/>
        <v>1</v>
      </c>
      <c r="AQ69" s="91">
        <f t="shared" si="54"/>
        <v>0</v>
      </c>
      <c r="AR69" s="91">
        <f t="shared" si="55"/>
        <v>0</v>
      </c>
      <c r="AS69" s="91">
        <f t="shared" si="56"/>
        <v>0</v>
      </c>
      <c r="AT69" s="91">
        <f t="shared" si="57"/>
        <v>0</v>
      </c>
      <c r="AU69" s="91">
        <f t="shared" si="58"/>
        <v>0</v>
      </c>
      <c r="AV69" s="91">
        <f t="shared" si="59"/>
        <v>3</v>
      </c>
      <c r="AW69" s="91">
        <f t="shared" si="59"/>
        <v>0</v>
      </c>
      <c r="AX69" s="47"/>
    </row>
    <row r="70" spans="1:50" ht="19" customHeight="1" x14ac:dyDescent="0.25">
      <c r="B70" s="435" t="s">
        <v>88</v>
      </c>
      <c r="C70" s="435"/>
      <c r="D70" s="82"/>
      <c r="E70" s="83" t="s">
        <v>89</v>
      </c>
      <c r="F70" s="433" t="str">
        <f>C58</f>
        <v>ŠOLAR MAŠA</v>
      </c>
      <c r="G70" s="433"/>
      <c r="H70" s="433"/>
      <c r="I70" s="433"/>
      <c r="J70" s="433"/>
      <c r="K70" s="433"/>
      <c r="L70" s="84" t="s">
        <v>83</v>
      </c>
      <c r="M70" s="433" t="str">
        <f>C62</f>
        <v>NOVAK ŽANA</v>
      </c>
      <c r="N70" s="433"/>
      <c r="O70" s="433"/>
      <c r="P70" s="433"/>
      <c r="Q70" s="433"/>
      <c r="R70" s="434"/>
      <c r="S70" s="85">
        <v>7</v>
      </c>
      <c r="T70" s="86" t="s">
        <v>83</v>
      </c>
      <c r="U70" s="87">
        <v>11</v>
      </c>
      <c r="V70" s="85">
        <v>8</v>
      </c>
      <c r="W70" s="86" t="s">
        <v>83</v>
      </c>
      <c r="X70" s="87">
        <v>11</v>
      </c>
      <c r="Y70" s="85">
        <v>10</v>
      </c>
      <c r="Z70" s="86" t="s">
        <v>83</v>
      </c>
      <c r="AA70" s="87">
        <v>12</v>
      </c>
      <c r="AB70" s="85"/>
      <c r="AC70" s="86" t="s">
        <v>83</v>
      </c>
      <c r="AD70" s="87"/>
      <c r="AE70" s="85"/>
      <c r="AF70" s="86" t="s">
        <v>83</v>
      </c>
      <c r="AG70" s="87"/>
      <c r="AH70" s="88">
        <f t="shared" si="47"/>
        <v>0</v>
      </c>
      <c r="AI70" s="89" t="s">
        <v>73</v>
      </c>
      <c r="AJ70" s="90">
        <f t="shared" si="48"/>
        <v>3</v>
      </c>
      <c r="AL70" s="91">
        <f t="shared" si="49"/>
        <v>0</v>
      </c>
      <c r="AM70" s="91">
        <f t="shared" si="50"/>
        <v>1</v>
      </c>
      <c r="AN70" s="91">
        <f t="shared" si="51"/>
        <v>0</v>
      </c>
      <c r="AO70" s="91">
        <f t="shared" si="52"/>
        <v>1</v>
      </c>
      <c r="AP70" s="91">
        <f t="shared" si="53"/>
        <v>0</v>
      </c>
      <c r="AQ70" s="91">
        <f t="shared" si="54"/>
        <v>1</v>
      </c>
      <c r="AR70" s="91">
        <f t="shared" si="55"/>
        <v>0</v>
      </c>
      <c r="AS70" s="91">
        <f t="shared" si="56"/>
        <v>0</v>
      </c>
      <c r="AT70" s="91">
        <f t="shared" si="57"/>
        <v>0</v>
      </c>
      <c r="AU70" s="91">
        <f t="shared" si="58"/>
        <v>0</v>
      </c>
      <c r="AV70" s="91">
        <f t="shared" si="59"/>
        <v>0</v>
      </c>
      <c r="AW70" s="91">
        <f t="shared" si="59"/>
        <v>3</v>
      </c>
      <c r="AX70" s="47"/>
    </row>
    <row r="71" spans="1:50" ht="19" customHeight="1" x14ac:dyDescent="0.25">
      <c r="B71" s="94"/>
      <c r="C71" s="95"/>
      <c r="D71" s="82"/>
      <c r="E71" s="97" t="s">
        <v>90</v>
      </c>
      <c r="F71" s="436" t="str">
        <f>C60</f>
        <v>MALIČ KEJA</v>
      </c>
      <c r="G71" s="436"/>
      <c r="H71" s="436"/>
      <c r="I71" s="436"/>
      <c r="J71" s="436"/>
      <c r="K71" s="436"/>
      <c r="L71" s="98" t="s">
        <v>83</v>
      </c>
      <c r="M71" s="436" t="str">
        <f>C56</f>
        <v>SIMONČIČ SARA</v>
      </c>
      <c r="N71" s="436"/>
      <c r="O71" s="436"/>
      <c r="P71" s="436"/>
      <c r="Q71" s="436"/>
      <c r="R71" s="437"/>
      <c r="S71" s="99">
        <v>5</v>
      </c>
      <c r="T71" s="100" t="s">
        <v>83</v>
      </c>
      <c r="U71" s="101">
        <v>11</v>
      </c>
      <c r="V71" s="99">
        <v>6</v>
      </c>
      <c r="W71" s="100" t="s">
        <v>83</v>
      </c>
      <c r="X71" s="101">
        <v>11</v>
      </c>
      <c r="Y71" s="99">
        <v>4</v>
      </c>
      <c r="Z71" s="100" t="s">
        <v>83</v>
      </c>
      <c r="AA71" s="101">
        <v>11</v>
      </c>
      <c r="AB71" s="99"/>
      <c r="AC71" s="100" t="s">
        <v>83</v>
      </c>
      <c r="AD71" s="101"/>
      <c r="AE71" s="99"/>
      <c r="AF71" s="100" t="s">
        <v>83</v>
      </c>
      <c r="AG71" s="101"/>
      <c r="AH71" s="102">
        <f t="shared" si="47"/>
        <v>0</v>
      </c>
      <c r="AI71" s="103" t="s">
        <v>73</v>
      </c>
      <c r="AJ71" s="51">
        <f t="shared" si="48"/>
        <v>3</v>
      </c>
      <c r="AL71" s="91">
        <f t="shared" si="49"/>
        <v>0</v>
      </c>
      <c r="AM71" s="91">
        <f t="shared" si="50"/>
        <v>1</v>
      </c>
      <c r="AN71" s="91">
        <f t="shared" si="51"/>
        <v>0</v>
      </c>
      <c r="AO71" s="91">
        <f t="shared" si="52"/>
        <v>1</v>
      </c>
      <c r="AP71" s="91">
        <f t="shared" si="53"/>
        <v>0</v>
      </c>
      <c r="AQ71" s="91">
        <f t="shared" si="54"/>
        <v>1</v>
      </c>
      <c r="AR71" s="91">
        <f t="shared" si="55"/>
        <v>0</v>
      </c>
      <c r="AS71" s="91">
        <f t="shared" si="56"/>
        <v>0</v>
      </c>
      <c r="AT71" s="91">
        <f t="shared" si="57"/>
        <v>0</v>
      </c>
      <c r="AU71" s="91">
        <f t="shared" si="58"/>
        <v>0</v>
      </c>
      <c r="AV71" s="91">
        <f t="shared" si="59"/>
        <v>0</v>
      </c>
      <c r="AW71" s="91">
        <f t="shared" si="59"/>
        <v>3</v>
      </c>
      <c r="AX71" s="47"/>
    </row>
    <row r="72" spans="1:50" ht="9" customHeight="1" thickBot="1" x14ac:dyDescent="0.35">
      <c r="B72" s="104"/>
      <c r="C72" s="105"/>
      <c r="D72" s="82"/>
      <c r="E72" s="82"/>
      <c r="F72" s="106"/>
      <c r="G72" s="46"/>
      <c r="H72" s="46"/>
      <c r="I72" s="46"/>
      <c r="K72" s="46"/>
      <c r="L72" s="46"/>
      <c r="O72" s="107"/>
      <c r="P72" s="107"/>
      <c r="Q72" s="107"/>
      <c r="S72" s="108"/>
      <c r="T72" s="8"/>
      <c r="U72" s="109"/>
      <c r="V72" s="108"/>
      <c r="W72" s="8"/>
      <c r="X72" s="109"/>
      <c r="Y72" s="108"/>
      <c r="Z72" s="8"/>
      <c r="AA72" s="109"/>
      <c r="AB72" s="108"/>
      <c r="AC72" s="8"/>
      <c r="AD72" s="109"/>
      <c r="AE72" s="108"/>
      <c r="AF72" s="8"/>
      <c r="AG72" s="109"/>
      <c r="AH72" s="110"/>
      <c r="AI72" s="8"/>
      <c r="AJ72" s="111"/>
      <c r="AK72" s="46"/>
    </row>
    <row r="73" spans="1:50" ht="12.75" customHeight="1" x14ac:dyDescent="0.25">
      <c r="B73" s="329">
        <f>B54+1</f>
        <v>4</v>
      </c>
      <c r="C73" s="331" t="s">
        <v>75</v>
      </c>
      <c r="D73" s="332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3"/>
      <c r="P73" s="337">
        <v>1</v>
      </c>
      <c r="Q73" s="338"/>
      <c r="R73" s="339"/>
      <c r="S73" s="343">
        <v>2</v>
      </c>
      <c r="T73" s="338"/>
      <c r="U73" s="339"/>
      <c r="V73" s="343">
        <v>3</v>
      </c>
      <c r="W73" s="338"/>
      <c r="X73" s="339"/>
      <c r="Y73" s="343">
        <v>4</v>
      </c>
      <c r="Z73" s="338"/>
      <c r="AA73" s="345"/>
      <c r="AB73" s="347" t="s">
        <v>76</v>
      </c>
      <c r="AC73" s="348"/>
      <c r="AD73" s="349"/>
      <c r="AE73" s="353" t="s">
        <v>77</v>
      </c>
      <c r="AF73" s="348"/>
      <c r="AG73" s="349"/>
      <c r="AH73" s="353" t="s">
        <v>78</v>
      </c>
      <c r="AI73" s="348"/>
      <c r="AJ73" s="355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</row>
    <row r="74" spans="1:50" ht="13.5" customHeight="1" thickBot="1" x14ac:dyDescent="0.3">
      <c r="B74" s="330"/>
      <c r="C74" s="334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6"/>
      <c r="P74" s="340"/>
      <c r="Q74" s="341"/>
      <c r="R74" s="342"/>
      <c r="S74" s="344"/>
      <c r="T74" s="341"/>
      <c r="U74" s="342"/>
      <c r="V74" s="344"/>
      <c r="W74" s="341"/>
      <c r="X74" s="342"/>
      <c r="Y74" s="344"/>
      <c r="Z74" s="341"/>
      <c r="AA74" s="346"/>
      <c r="AB74" s="350"/>
      <c r="AC74" s="351"/>
      <c r="AD74" s="352"/>
      <c r="AE74" s="354"/>
      <c r="AF74" s="351"/>
      <c r="AG74" s="352"/>
      <c r="AH74" s="354"/>
      <c r="AI74" s="351"/>
      <c r="AJ74" s="356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</row>
    <row r="75" spans="1:50" ht="12" customHeight="1" x14ac:dyDescent="0.25">
      <c r="A75" s="357">
        <v>15</v>
      </c>
      <c r="B75" s="358">
        <v>1</v>
      </c>
      <c r="C75" s="360" t="str">
        <f>IF((A75=""),"",VLOOKUP(A75,[2]Prijave!$C$6:$E$81,2))</f>
        <v>KALUŽA EMA</v>
      </c>
      <c r="D75" s="361"/>
      <c r="E75" s="361"/>
      <c r="F75" s="361"/>
      <c r="G75" s="361"/>
      <c r="H75" s="361"/>
      <c r="I75" s="361"/>
      <c r="J75" s="361"/>
      <c r="K75" s="361"/>
      <c r="L75" s="362"/>
      <c r="M75" s="366" t="str">
        <f>IF((A75=""),"","("&amp;UPPER(VLOOKUP(A75,[2]Prijave!$C$6:$E$81,3))&amp;")")</f>
        <v>(VES)</v>
      </c>
      <c r="N75" s="366"/>
      <c r="O75" s="367"/>
      <c r="P75" s="48"/>
      <c r="Q75" s="48"/>
      <c r="R75" s="49"/>
      <c r="S75" s="50">
        <f>IF(AH88&lt;&gt;"",AH88,"")</f>
        <v>3</v>
      </c>
      <c r="T75" s="51" t="s">
        <v>73</v>
      </c>
      <c r="U75" s="52">
        <f>IF(AJ88&lt;&gt;"",AJ88,"")</f>
        <v>0</v>
      </c>
      <c r="V75" s="50">
        <f>IF(AJ90&lt;&gt;"",AJ90,"")</f>
        <v>3</v>
      </c>
      <c r="W75" s="51" t="s">
        <v>73</v>
      </c>
      <c r="X75" s="52">
        <f>IF(AH90&lt;&gt;"",AH90,"")</f>
        <v>0</v>
      </c>
      <c r="Y75" s="50">
        <f>IF(AH85&lt;&gt;"",AH85,"")</f>
        <v>3</v>
      </c>
      <c r="Z75" s="53" t="s">
        <v>73</v>
      </c>
      <c r="AA75" s="54">
        <f>IF(AJ85&lt;&gt;"",AJ85,"")</f>
        <v>2</v>
      </c>
      <c r="AB75" s="370">
        <f>IF(AND(S75="",V75="",Y75=""),"",SUM(S75,V75,Y75))</f>
        <v>9</v>
      </c>
      <c r="AC75" s="372" t="s">
        <v>73</v>
      </c>
      <c r="AD75" s="374">
        <f>IF(AND(U75="",X75="",AA75=""),"",SUM(U75,X75,AA75))</f>
        <v>2</v>
      </c>
      <c r="AE75" s="376">
        <f>IF(SUM(T76,W76,Z76)&gt;0,SUM(T76,W76,Z76),"")</f>
        <v>6</v>
      </c>
      <c r="AF75" s="377"/>
      <c r="AG75" s="378"/>
      <c r="AH75" s="382" t="str">
        <f>IF(AE75&lt;&gt;"",(RANK(AE75,AE75:AG82)&amp;"."),"")</f>
        <v>1.</v>
      </c>
      <c r="AI75" s="382"/>
      <c r="AJ75" s="383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</row>
    <row r="76" spans="1:50" ht="12" customHeight="1" x14ac:dyDescent="0.25">
      <c r="A76" s="357"/>
      <c r="B76" s="359"/>
      <c r="C76" s="363"/>
      <c r="D76" s="364"/>
      <c r="E76" s="364"/>
      <c r="F76" s="364"/>
      <c r="G76" s="364"/>
      <c r="H76" s="364"/>
      <c r="I76" s="364"/>
      <c r="J76" s="364"/>
      <c r="K76" s="364"/>
      <c r="L76" s="365"/>
      <c r="M76" s="368"/>
      <c r="N76" s="368"/>
      <c r="O76" s="369"/>
      <c r="P76" s="55"/>
      <c r="Q76" s="55"/>
      <c r="R76" s="56"/>
      <c r="S76" s="57"/>
      <c r="T76" s="58">
        <f>IF((S75=3),2,IF(U75=3,1,""))</f>
        <v>2</v>
      </c>
      <c r="U76" s="59"/>
      <c r="V76" s="57"/>
      <c r="W76" s="58">
        <f>IF((V75=3),2,IF(X75=3,1,""))</f>
        <v>2</v>
      </c>
      <c r="X76" s="59"/>
      <c r="Y76" s="57"/>
      <c r="Z76" s="58">
        <f>IF((Y75=3),2,IF(AA75=3,1,""))</f>
        <v>2</v>
      </c>
      <c r="AA76" s="60"/>
      <c r="AB76" s="371"/>
      <c r="AC76" s="373"/>
      <c r="AD76" s="375"/>
      <c r="AE76" s="379"/>
      <c r="AF76" s="380"/>
      <c r="AG76" s="381"/>
      <c r="AH76" s="384"/>
      <c r="AI76" s="384"/>
      <c r="AJ76" s="385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</row>
    <row r="77" spans="1:50" ht="12" customHeight="1" x14ac:dyDescent="0.25">
      <c r="A77" s="357">
        <v>16</v>
      </c>
      <c r="B77" s="359">
        <v>2</v>
      </c>
      <c r="C77" s="396" t="str">
        <f>IF((A77=""),"",VLOOKUP(A77,[2]Prijave!$C$6:$E$81,2))</f>
        <v>GNEZDA ULA</v>
      </c>
      <c r="D77" s="397"/>
      <c r="E77" s="397"/>
      <c r="F77" s="397"/>
      <c r="G77" s="397"/>
      <c r="H77" s="397"/>
      <c r="I77" s="397"/>
      <c r="J77" s="397"/>
      <c r="K77" s="397"/>
      <c r="L77" s="398"/>
      <c r="M77" s="368" t="str">
        <f>IF((A77=""),"","("&amp;UPPER(VLOOKUP(A77,[2]Prijave!$C$6:$E$81,3))&amp;")")</f>
        <v>(RAK)</v>
      </c>
      <c r="N77" s="368"/>
      <c r="O77" s="369"/>
      <c r="P77" s="61">
        <f>IF(AJ88&lt;&gt;"",AJ88,"")</f>
        <v>0</v>
      </c>
      <c r="Q77" s="61" t="s">
        <v>73</v>
      </c>
      <c r="R77" s="62">
        <f>IF(AH88&lt;&gt;"",AH88,"")</f>
        <v>3</v>
      </c>
      <c r="S77" s="63"/>
      <c r="T77" s="64"/>
      <c r="U77" s="65"/>
      <c r="V77" s="66">
        <f>IF(AH86&lt;&gt;"",AH86,"")</f>
        <v>0</v>
      </c>
      <c r="W77" s="61" t="s">
        <v>73</v>
      </c>
      <c r="X77" s="62">
        <f>IF(AJ86&lt;&gt;"",AJ86,"")</f>
        <v>3</v>
      </c>
      <c r="Y77" s="66">
        <f>IF(AH89&lt;&gt;"",AH89,"")</f>
        <v>0</v>
      </c>
      <c r="Z77" s="61" t="s">
        <v>73</v>
      </c>
      <c r="AA77" s="67">
        <f>IF(AJ89&lt;&gt;"",AJ89,"")</f>
        <v>3</v>
      </c>
      <c r="AB77" s="399">
        <f>IF(AND(P77="",V77="",Y77=""),"",SUM(P77,V77,Y77))</f>
        <v>0</v>
      </c>
      <c r="AC77" s="400" t="s">
        <v>73</v>
      </c>
      <c r="AD77" s="386">
        <f>IF(AND(R77="",X77="",AA77=""),"",SUM(R77,X77,AA77))</f>
        <v>9</v>
      </c>
      <c r="AE77" s="387">
        <f>IF(SUM(Q78,W78,Z78)&gt;0,SUM(Q78,W78,Z78),"")</f>
        <v>3</v>
      </c>
      <c r="AF77" s="388"/>
      <c r="AG77" s="389"/>
      <c r="AH77" s="390" t="str">
        <f>IF(AE77&lt;&gt;"",(RANK(AE77,AE75:AG82)&amp;"."),"")</f>
        <v>4.</v>
      </c>
      <c r="AI77" s="391"/>
      <c r="AJ77" s="392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</row>
    <row r="78" spans="1:50" ht="12" customHeight="1" x14ac:dyDescent="0.25">
      <c r="A78" s="357"/>
      <c r="B78" s="359"/>
      <c r="C78" s="363"/>
      <c r="D78" s="364"/>
      <c r="E78" s="364"/>
      <c r="F78" s="364"/>
      <c r="G78" s="364"/>
      <c r="H78" s="364"/>
      <c r="I78" s="364"/>
      <c r="J78" s="364"/>
      <c r="K78" s="364"/>
      <c r="L78" s="365"/>
      <c r="M78" s="368"/>
      <c r="N78" s="368"/>
      <c r="O78" s="369"/>
      <c r="P78" s="68"/>
      <c r="Q78" s="58">
        <f>IF((P77=3),2,IF(R77=3,1,""))</f>
        <v>1</v>
      </c>
      <c r="R78" s="59"/>
      <c r="S78" s="69"/>
      <c r="T78" s="55"/>
      <c r="U78" s="56"/>
      <c r="V78" s="57"/>
      <c r="W78" s="58">
        <f>IF((V77=3),2,IF(X77=3,1,""))</f>
        <v>1</v>
      </c>
      <c r="X78" s="59"/>
      <c r="Y78" s="57"/>
      <c r="Z78" s="58">
        <f>IF((Y77=3),2,IF(AA77=3,1,""))</f>
        <v>1</v>
      </c>
      <c r="AA78" s="60"/>
      <c r="AB78" s="371"/>
      <c r="AC78" s="373"/>
      <c r="AD78" s="375"/>
      <c r="AE78" s="379"/>
      <c r="AF78" s="380"/>
      <c r="AG78" s="381"/>
      <c r="AH78" s="393"/>
      <c r="AI78" s="394"/>
      <c r="AJ78" s="395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</row>
    <row r="79" spans="1:50" ht="12" customHeight="1" x14ac:dyDescent="0.25">
      <c r="A79" s="357">
        <v>17</v>
      </c>
      <c r="B79" s="359">
        <v>3</v>
      </c>
      <c r="C79" s="396" t="str">
        <f>IF((A79=""),"",VLOOKUP(A79,[2]Prijave!$C$6:$E$81,2))</f>
        <v>LEVIČNIK INJA</v>
      </c>
      <c r="D79" s="397"/>
      <c r="E79" s="397"/>
      <c r="F79" s="397"/>
      <c r="G79" s="397"/>
      <c r="H79" s="397"/>
      <c r="I79" s="397"/>
      <c r="J79" s="397"/>
      <c r="K79" s="397"/>
      <c r="L79" s="398"/>
      <c r="M79" s="368" t="str">
        <f>IF((A79=""),"","("&amp;UPPER(VLOOKUP(A79,[2]Prijave!$C$6:$E$81,3))&amp;")")</f>
        <v>(B2)</v>
      </c>
      <c r="N79" s="368"/>
      <c r="O79" s="369"/>
      <c r="P79" s="61">
        <f>IF(AH90&lt;&gt;"",AH90,"")</f>
        <v>0</v>
      </c>
      <c r="Q79" s="61" t="s">
        <v>73</v>
      </c>
      <c r="R79" s="62">
        <f>IF(AJ90&lt;&gt;"",AJ90,"")</f>
        <v>3</v>
      </c>
      <c r="S79" s="66">
        <f>IF(AJ86&lt;&gt;"",AJ86,"")</f>
        <v>3</v>
      </c>
      <c r="T79" s="61" t="s">
        <v>73</v>
      </c>
      <c r="U79" s="62">
        <f>IF(AH86&lt;&gt;"",AH86,"")</f>
        <v>0</v>
      </c>
      <c r="V79" s="63"/>
      <c r="W79" s="64"/>
      <c r="X79" s="65"/>
      <c r="Y79" s="66">
        <f>IF(AJ87&lt;&gt;"",AJ87,"")</f>
        <v>1</v>
      </c>
      <c r="Z79" s="61" t="s">
        <v>73</v>
      </c>
      <c r="AA79" s="67">
        <f>IF(AH87&lt;&gt;"",AH87,"")</f>
        <v>3</v>
      </c>
      <c r="AB79" s="399">
        <f>IF(AND(P79="",S79="",Y79=""),"",SUM(P79,S79,Y79))</f>
        <v>4</v>
      </c>
      <c r="AC79" s="400" t="s">
        <v>73</v>
      </c>
      <c r="AD79" s="386">
        <f>IF(AND(R79="",U79="",AA79=""),"",SUM(R79,U79,AA79))</f>
        <v>6</v>
      </c>
      <c r="AE79" s="387">
        <f>IF(SUM(Q80,T80,Z80)&gt;0,SUM(Q80,T80,Z80),"")</f>
        <v>4</v>
      </c>
      <c r="AF79" s="388"/>
      <c r="AG79" s="389"/>
      <c r="AH79" s="390" t="str">
        <f>IF(AE79&lt;&gt;"",(RANK(AE79,AE75:AG82)&amp;"."),"")</f>
        <v>3.</v>
      </c>
      <c r="AI79" s="391"/>
      <c r="AJ79" s="392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</row>
    <row r="80" spans="1:50" ht="12" customHeight="1" x14ac:dyDescent="0.25">
      <c r="A80" s="357"/>
      <c r="B80" s="359"/>
      <c r="C80" s="363"/>
      <c r="D80" s="364"/>
      <c r="E80" s="364"/>
      <c r="F80" s="364"/>
      <c r="G80" s="364"/>
      <c r="H80" s="364"/>
      <c r="I80" s="364"/>
      <c r="J80" s="364"/>
      <c r="K80" s="364"/>
      <c r="L80" s="365"/>
      <c r="M80" s="368"/>
      <c r="N80" s="368"/>
      <c r="O80" s="369"/>
      <c r="P80" s="68"/>
      <c r="Q80" s="58">
        <f>IF((P79=3),2,IF(R79=3,1,""))</f>
        <v>1</v>
      </c>
      <c r="R80" s="59"/>
      <c r="S80" s="57"/>
      <c r="T80" s="58">
        <f>IF((S79=3),2,IF(U79=3,1,""))</f>
        <v>2</v>
      </c>
      <c r="U80" s="59"/>
      <c r="V80" s="69"/>
      <c r="W80" s="55"/>
      <c r="X80" s="56"/>
      <c r="Y80" s="57"/>
      <c r="Z80" s="58">
        <f>IF((Y79=3),2,IF(AA79=3,1,""))</f>
        <v>1</v>
      </c>
      <c r="AA80" s="60"/>
      <c r="AB80" s="371"/>
      <c r="AC80" s="373"/>
      <c r="AD80" s="375"/>
      <c r="AE80" s="379"/>
      <c r="AF80" s="380"/>
      <c r="AG80" s="381"/>
      <c r="AH80" s="393"/>
      <c r="AI80" s="394"/>
      <c r="AJ80" s="395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</row>
    <row r="81" spans="1:50" ht="12" customHeight="1" x14ac:dyDescent="0.25">
      <c r="A81" s="357">
        <v>18</v>
      </c>
      <c r="B81" s="359">
        <v>4</v>
      </c>
      <c r="C81" s="396" t="str">
        <f>IF((A81=""),"",VLOOKUP(A81,[2]Prijave!$C$6:$E$81,2))</f>
        <v>BRULC ZOJA</v>
      </c>
      <c r="D81" s="397"/>
      <c r="E81" s="397"/>
      <c r="F81" s="397"/>
      <c r="G81" s="397"/>
      <c r="H81" s="397"/>
      <c r="I81" s="397"/>
      <c r="J81" s="397"/>
      <c r="K81" s="397"/>
      <c r="L81" s="398"/>
      <c r="M81" s="368" t="str">
        <f>IF((A81=""),"","("&amp;UPPER(VLOOKUP(A81,[2]Prijave!$C$6:$E$81,3))&amp;")")</f>
        <v>(ŠD SU)</v>
      </c>
      <c r="N81" s="368"/>
      <c r="O81" s="369"/>
      <c r="P81" s="61">
        <f>IF(AJ85&lt;&gt;"",AJ85,"")</f>
        <v>2</v>
      </c>
      <c r="Q81" s="61" t="s">
        <v>73</v>
      </c>
      <c r="R81" s="62">
        <f>IF(AH85&lt;&gt;"",AH85,"")</f>
        <v>3</v>
      </c>
      <c r="S81" s="66">
        <f>IF(AJ89&lt;&gt;"",AJ89,"")</f>
        <v>3</v>
      </c>
      <c r="T81" s="61" t="s">
        <v>73</v>
      </c>
      <c r="U81" s="62">
        <f>IF(AH89&lt;&gt;"",AH89,"")</f>
        <v>0</v>
      </c>
      <c r="V81" s="66">
        <f>IF(AH87&lt;&gt;"",AH87,"")</f>
        <v>3</v>
      </c>
      <c r="W81" s="61" t="s">
        <v>73</v>
      </c>
      <c r="X81" s="62">
        <f>IF(AJ87&lt;&gt;"",AJ87,"")</f>
        <v>1</v>
      </c>
      <c r="Y81" s="63"/>
      <c r="Z81" s="64"/>
      <c r="AA81" s="70"/>
      <c r="AB81" s="399">
        <f>IF(AND(P81="",S81="",V81=""),"",SUM(P81,S81,V81))</f>
        <v>8</v>
      </c>
      <c r="AC81" s="400" t="s">
        <v>73</v>
      </c>
      <c r="AD81" s="386">
        <f>IF(AND(R81="",U81="",X81=""),"",SUM(R81,U81,X81))</f>
        <v>4</v>
      </c>
      <c r="AE81" s="387">
        <f>IF(SUM(Q82,T82,W82)&gt;0,SUM(Q82,T82,W82),"")</f>
        <v>5</v>
      </c>
      <c r="AF81" s="388"/>
      <c r="AG81" s="389"/>
      <c r="AH81" s="384" t="str">
        <f>IF(AE81&lt;&gt;"",(RANK(AE81,AE75:AG82)&amp;"."),"")</f>
        <v>2.</v>
      </c>
      <c r="AI81" s="384"/>
      <c r="AJ81" s="385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</row>
    <row r="82" spans="1:50" ht="13.5" customHeight="1" thickBot="1" x14ac:dyDescent="0.3">
      <c r="A82" s="357"/>
      <c r="B82" s="438"/>
      <c r="C82" s="439"/>
      <c r="D82" s="440"/>
      <c r="E82" s="440"/>
      <c r="F82" s="440"/>
      <c r="G82" s="440"/>
      <c r="H82" s="440"/>
      <c r="I82" s="440"/>
      <c r="J82" s="440"/>
      <c r="K82" s="440"/>
      <c r="L82" s="441"/>
      <c r="M82" s="442"/>
      <c r="N82" s="442"/>
      <c r="O82" s="443"/>
      <c r="P82" s="71"/>
      <c r="Q82" s="72">
        <f>IF((P81=3),2,IF(R81=3,1,""))</f>
        <v>1</v>
      </c>
      <c r="R82" s="73"/>
      <c r="S82" s="74"/>
      <c r="T82" s="72">
        <f>IF((S81=3),2,IF(U81=3,1,""))</f>
        <v>2</v>
      </c>
      <c r="U82" s="73"/>
      <c r="V82" s="74"/>
      <c r="W82" s="72">
        <f>IF((V81=3),2,IF(X81=3,1,""))</f>
        <v>2</v>
      </c>
      <c r="X82" s="73"/>
      <c r="Y82" s="75"/>
      <c r="Z82" s="76"/>
      <c r="AA82" s="77"/>
      <c r="AB82" s="444"/>
      <c r="AC82" s="445"/>
      <c r="AD82" s="446"/>
      <c r="AE82" s="447"/>
      <c r="AF82" s="448"/>
      <c r="AG82" s="449"/>
      <c r="AH82" s="450"/>
      <c r="AI82" s="450"/>
      <c r="AJ82" s="451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</row>
    <row r="83" spans="1:50" ht="6" customHeight="1" x14ac:dyDescent="0.3">
      <c r="AH83" s="42" t="s">
        <v>79</v>
      </c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</row>
    <row r="84" spans="1:50" ht="12.75" customHeight="1" x14ac:dyDescent="0.3">
      <c r="B84" s="78"/>
      <c r="C84" s="79"/>
      <c r="D84" s="80"/>
      <c r="E84" s="80"/>
      <c r="F84" s="80"/>
      <c r="G84" s="80"/>
      <c r="H84" s="80"/>
      <c r="I84" s="80"/>
      <c r="J84" s="429"/>
      <c r="K84" s="429"/>
      <c r="L84" s="429"/>
      <c r="M84" s="429"/>
      <c r="N84" s="429"/>
      <c r="O84" s="429"/>
      <c r="P84" s="429"/>
      <c r="Q84" s="429"/>
      <c r="R84" s="429"/>
      <c r="S84" s="430">
        <v>1</v>
      </c>
      <c r="T84" s="430"/>
      <c r="U84" s="430"/>
      <c r="V84" s="430">
        <v>2</v>
      </c>
      <c r="W84" s="430"/>
      <c r="X84" s="430"/>
      <c r="Y84" s="430">
        <v>3</v>
      </c>
      <c r="Z84" s="430"/>
      <c r="AA84" s="430"/>
      <c r="AB84" s="430">
        <v>4</v>
      </c>
      <c r="AC84" s="430"/>
      <c r="AD84" s="430"/>
      <c r="AE84" s="430">
        <v>5</v>
      </c>
      <c r="AF84" s="430"/>
      <c r="AG84" s="431"/>
      <c r="AH84" s="432" t="s">
        <v>80</v>
      </c>
      <c r="AI84" s="429"/>
      <c r="AJ84" s="429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</row>
    <row r="85" spans="1:50" ht="19" customHeight="1" x14ac:dyDescent="0.25">
      <c r="B85" s="435" t="s">
        <v>81</v>
      </c>
      <c r="C85" s="435"/>
      <c r="D85" s="82"/>
      <c r="E85" s="83" t="s">
        <v>82</v>
      </c>
      <c r="F85" s="433" t="str">
        <f>C75</f>
        <v>KALUŽA EMA</v>
      </c>
      <c r="G85" s="433"/>
      <c r="H85" s="433"/>
      <c r="I85" s="433"/>
      <c r="J85" s="433"/>
      <c r="K85" s="433"/>
      <c r="L85" s="84" t="s">
        <v>83</v>
      </c>
      <c r="M85" s="433" t="str">
        <f>C81</f>
        <v>BRULC ZOJA</v>
      </c>
      <c r="N85" s="433"/>
      <c r="O85" s="433"/>
      <c r="P85" s="433"/>
      <c r="Q85" s="433"/>
      <c r="R85" s="434"/>
      <c r="S85" s="85">
        <v>10</v>
      </c>
      <c r="T85" s="86" t="s">
        <v>83</v>
      </c>
      <c r="U85" s="87">
        <v>12</v>
      </c>
      <c r="V85" s="85">
        <v>11</v>
      </c>
      <c r="W85" s="86" t="s">
        <v>83</v>
      </c>
      <c r="X85" s="87">
        <v>5</v>
      </c>
      <c r="Y85" s="85">
        <v>11</v>
      </c>
      <c r="Z85" s="86" t="s">
        <v>83</v>
      </c>
      <c r="AA85" s="87">
        <v>6</v>
      </c>
      <c r="AB85" s="85">
        <v>8</v>
      </c>
      <c r="AC85" s="86" t="s">
        <v>83</v>
      </c>
      <c r="AD85" s="87">
        <v>11</v>
      </c>
      <c r="AE85" s="85">
        <v>11</v>
      </c>
      <c r="AF85" s="86" t="s">
        <v>83</v>
      </c>
      <c r="AG85" s="87">
        <v>6</v>
      </c>
      <c r="AH85" s="88">
        <f t="shared" ref="AH85:AH90" si="60">IF(AND(AV85=0,AW85=0),"",AV85)</f>
        <v>3</v>
      </c>
      <c r="AI85" s="89" t="s">
        <v>73</v>
      </c>
      <c r="AJ85" s="90">
        <f t="shared" ref="AJ85:AJ90" si="61">IF(AND(AV85=0,AW85=0),"",AW85)</f>
        <v>2</v>
      </c>
      <c r="AL85" s="91">
        <f t="shared" ref="AL85:AL90" si="62">IF(S85&gt;U85,1,0)</f>
        <v>0</v>
      </c>
      <c r="AM85" s="91">
        <f t="shared" ref="AM85:AM90" si="63">IF(U85&gt;S85,1,0)</f>
        <v>1</v>
      </c>
      <c r="AN85" s="91">
        <f t="shared" ref="AN85:AN90" si="64">IF(V85&gt;X85,1,0)</f>
        <v>1</v>
      </c>
      <c r="AO85" s="91">
        <f t="shared" ref="AO85:AO90" si="65">IF(X85&gt;V85,1,0)</f>
        <v>0</v>
      </c>
      <c r="AP85" s="91">
        <f t="shared" ref="AP85:AP90" si="66">IF(Y85&gt;AA85,1,0)</f>
        <v>1</v>
      </c>
      <c r="AQ85" s="91">
        <f t="shared" ref="AQ85:AQ90" si="67">IF(AA85&gt;Y85,1,0)</f>
        <v>0</v>
      </c>
      <c r="AR85" s="91">
        <f t="shared" ref="AR85:AR90" si="68">IF(AB85&gt;AD85,1,0)</f>
        <v>0</v>
      </c>
      <c r="AS85" s="91">
        <f t="shared" ref="AS85:AS90" si="69">IF(AD85&gt;AB85,1,0)</f>
        <v>1</v>
      </c>
      <c r="AT85" s="91">
        <f t="shared" ref="AT85:AT90" si="70">IF(AE85&gt;AG85,1,0)</f>
        <v>1</v>
      </c>
      <c r="AU85" s="91">
        <f t="shared" ref="AU85:AU90" si="71">IF(AG85&gt;AE85,1,0)</f>
        <v>0</v>
      </c>
      <c r="AV85" s="91">
        <f t="shared" ref="AV85:AW90" si="72">AL85+AN85+AP85+AR85+AT85</f>
        <v>3</v>
      </c>
      <c r="AW85" s="91">
        <f t="shared" si="72"/>
        <v>2</v>
      </c>
      <c r="AX85" s="47"/>
    </row>
    <row r="86" spans="1:50" ht="19" customHeight="1" x14ac:dyDescent="0.25">
      <c r="B86" s="92"/>
      <c r="C86" s="93"/>
      <c r="E86" s="83" t="s">
        <v>84</v>
      </c>
      <c r="F86" s="433" t="str">
        <f>C77</f>
        <v>GNEZDA ULA</v>
      </c>
      <c r="G86" s="433"/>
      <c r="H86" s="433"/>
      <c r="I86" s="433"/>
      <c r="J86" s="433"/>
      <c r="K86" s="433"/>
      <c r="L86" s="84" t="s">
        <v>83</v>
      </c>
      <c r="M86" s="433" t="str">
        <f>C79</f>
        <v>LEVIČNIK INJA</v>
      </c>
      <c r="N86" s="433"/>
      <c r="O86" s="433"/>
      <c r="P86" s="433"/>
      <c r="Q86" s="433"/>
      <c r="R86" s="434"/>
      <c r="S86" s="85">
        <v>1</v>
      </c>
      <c r="T86" s="86" t="s">
        <v>83</v>
      </c>
      <c r="U86" s="87">
        <v>11</v>
      </c>
      <c r="V86" s="85">
        <v>1</v>
      </c>
      <c r="W86" s="86" t="s">
        <v>83</v>
      </c>
      <c r="X86" s="87">
        <v>11</v>
      </c>
      <c r="Y86" s="85">
        <v>7</v>
      </c>
      <c r="Z86" s="86" t="s">
        <v>83</v>
      </c>
      <c r="AA86" s="87">
        <v>11</v>
      </c>
      <c r="AB86" s="85"/>
      <c r="AC86" s="86" t="s">
        <v>83</v>
      </c>
      <c r="AD86" s="87"/>
      <c r="AE86" s="85"/>
      <c r="AF86" s="86" t="s">
        <v>83</v>
      </c>
      <c r="AG86" s="87"/>
      <c r="AH86" s="88">
        <f t="shared" si="60"/>
        <v>0</v>
      </c>
      <c r="AI86" s="89" t="s">
        <v>73</v>
      </c>
      <c r="AJ86" s="90">
        <f t="shared" si="61"/>
        <v>3</v>
      </c>
      <c r="AL86" s="91">
        <f t="shared" si="62"/>
        <v>0</v>
      </c>
      <c r="AM86" s="91">
        <f t="shared" si="63"/>
        <v>1</v>
      </c>
      <c r="AN86" s="91">
        <f t="shared" si="64"/>
        <v>0</v>
      </c>
      <c r="AO86" s="91">
        <f t="shared" si="65"/>
        <v>1</v>
      </c>
      <c r="AP86" s="91">
        <f t="shared" si="66"/>
        <v>0</v>
      </c>
      <c r="AQ86" s="91">
        <f t="shared" si="67"/>
        <v>1</v>
      </c>
      <c r="AR86" s="91">
        <f t="shared" si="68"/>
        <v>0</v>
      </c>
      <c r="AS86" s="91">
        <f t="shared" si="69"/>
        <v>0</v>
      </c>
      <c r="AT86" s="91">
        <f t="shared" si="70"/>
        <v>0</v>
      </c>
      <c r="AU86" s="91">
        <f t="shared" si="71"/>
        <v>0</v>
      </c>
      <c r="AV86" s="91">
        <f t="shared" si="72"/>
        <v>0</v>
      </c>
      <c r="AW86" s="91">
        <f t="shared" si="72"/>
        <v>3</v>
      </c>
      <c r="AX86" s="47"/>
    </row>
    <row r="87" spans="1:50" ht="19" customHeight="1" x14ac:dyDescent="0.25">
      <c r="B87" s="435" t="s">
        <v>85</v>
      </c>
      <c r="C87" s="435"/>
      <c r="D87" s="82"/>
      <c r="E87" s="83" t="s">
        <v>86</v>
      </c>
      <c r="F87" s="433" t="str">
        <f>C81</f>
        <v>BRULC ZOJA</v>
      </c>
      <c r="G87" s="433"/>
      <c r="H87" s="433"/>
      <c r="I87" s="433"/>
      <c r="J87" s="433"/>
      <c r="K87" s="433"/>
      <c r="L87" s="84" t="s">
        <v>83</v>
      </c>
      <c r="M87" s="433" t="str">
        <f>C79</f>
        <v>LEVIČNIK INJA</v>
      </c>
      <c r="N87" s="433"/>
      <c r="O87" s="433"/>
      <c r="P87" s="433"/>
      <c r="Q87" s="433"/>
      <c r="R87" s="434"/>
      <c r="S87" s="85">
        <v>13</v>
      </c>
      <c r="T87" s="86" t="s">
        <v>83</v>
      </c>
      <c r="U87" s="87">
        <v>11</v>
      </c>
      <c r="V87" s="85">
        <v>9</v>
      </c>
      <c r="W87" s="86" t="s">
        <v>83</v>
      </c>
      <c r="X87" s="87">
        <v>11</v>
      </c>
      <c r="Y87" s="85">
        <v>11</v>
      </c>
      <c r="Z87" s="86" t="s">
        <v>83</v>
      </c>
      <c r="AA87" s="87">
        <v>4</v>
      </c>
      <c r="AB87" s="85">
        <v>11</v>
      </c>
      <c r="AC87" s="86" t="s">
        <v>83</v>
      </c>
      <c r="AD87" s="87">
        <v>9</v>
      </c>
      <c r="AE87" s="85"/>
      <c r="AF87" s="86" t="s">
        <v>83</v>
      </c>
      <c r="AG87" s="87"/>
      <c r="AH87" s="88">
        <f t="shared" si="60"/>
        <v>3</v>
      </c>
      <c r="AI87" s="89" t="s">
        <v>73</v>
      </c>
      <c r="AJ87" s="90">
        <f t="shared" si="61"/>
        <v>1</v>
      </c>
      <c r="AL87" s="91">
        <f t="shared" si="62"/>
        <v>1</v>
      </c>
      <c r="AM87" s="91">
        <f t="shared" si="63"/>
        <v>0</v>
      </c>
      <c r="AN87" s="91">
        <f t="shared" si="64"/>
        <v>0</v>
      </c>
      <c r="AO87" s="91">
        <f t="shared" si="65"/>
        <v>1</v>
      </c>
      <c r="AP87" s="91">
        <f t="shared" si="66"/>
        <v>1</v>
      </c>
      <c r="AQ87" s="91">
        <f t="shared" si="67"/>
        <v>0</v>
      </c>
      <c r="AR87" s="91">
        <f t="shared" si="68"/>
        <v>1</v>
      </c>
      <c r="AS87" s="91">
        <f t="shared" si="69"/>
        <v>0</v>
      </c>
      <c r="AT87" s="91">
        <f t="shared" si="70"/>
        <v>0</v>
      </c>
      <c r="AU87" s="91">
        <f t="shared" si="71"/>
        <v>0</v>
      </c>
      <c r="AV87" s="91">
        <f t="shared" si="72"/>
        <v>3</v>
      </c>
      <c r="AW87" s="91">
        <f t="shared" si="72"/>
        <v>1</v>
      </c>
      <c r="AX87" s="47"/>
    </row>
    <row r="88" spans="1:50" ht="19" customHeight="1" x14ac:dyDescent="0.25">
      <c r="B88" s="94"/>
      <c r="C88" s="95"/>
      <c r="D88" s="82"/>
      <c r="E88" s="83" t="s">
        <v>87</v>
      </c>
      <c r="F88" s="433" t="str">
        <f>C75</f>
        <v>KALUŽA EMA</v>
      </c>
      <c r="G88" s="433"/>
      <c r="H88" s="433"/>
      <c r="I88" s="433"/>
      <c r="J88" s="433"/>
      <c r="K88" s="433"/>
      <c r="L88" s="84" t="s">
        <v>83</v>
      </c>
      <c r="M88" s="433" t="str">
        <f>C77</f>
        <v>GNEZDA ULA</v>
      </c>
      <c r="N88" s="433"/>
      <c r="O88" s="433"/>
      <c r="P88" s="433"/>
      <c r="Q88" s="433"/>
      <c r="R88" s="434"/>
      <c r="S88" s="85">
        <v>11</v>
      </c>
      <c r="T88" s="86" t="s">
        <v>83</v>
      </c>
      <c r="U88" s="87">
        <v>2</v>
      </c>
      <c r="V88" s="85">
        <v>11</v>
      </c>
      <c r="W88" s="86" t="s">
        <v>83</v>
      </c>
      <c r="X88" s="87">
        <v>9</v>
      </c>
      <c r="Y88" s="85">
        <v>11</v>
      </c>
      <c r="Z88" s="86" t="s">
        <v>83</v>
      </c>
      <c r="AA88" s="87">
        <v>2</v>
      </c>
      <c r="AB88" s="85"/>
      <c r="AC88" s="86" t="s">
        <v>83</v>
      </c>
      <c r="AD88" s="87"/>
      <c r="AE88" s="85"/>
      <c r="AF88" s="86" t="s">
        <v>83</v>
      </c>
      <c r="AG88" s="87"/>
      <c r="AH88" s="88">
        <f t="shared" si="60"/>
        <v>3</v>
      </c>
      <c r="AI88" s="96" t="s">
        <v>73</v>
      </c>
      <c r="AJ88" s="90">
        <f t="shared" si="61"/>
        <v>0</v>
      </c>
      <c r="AL88" s="91">
        <f t="shared" si="62"/>
        <v>1</v>
      </c>
      <c r="AM88" s="91">
        <f t="shared" si="63"/>
        <v>0</v>
      </c>
      <c r="AN88" s="91">
        <f t="shared" si="64"/>
        <v>1</v>
      </c>
      <c r="AO88" s="91">
        <f t="shared" si="65"/>
        <v>0</v>
      </c>
      <c r="AP88" s="91">
        <f t="shared" si="66"/>
        <v>1</v>
      </c>
      <c r="AQ88" s="91">
        <f t="shared" si="67"/>
        <v>0</v>
      </c>
      <c r="AR88" s="91">
        <f t="shared" si="68"/>
        <v>0</v>
      </c>
      <c r="AS88" s="91">
        <f t="shared" si="69"/>
        <v>0</v>
      </c>
      <c r="AT88" s="91">
        <f t="shared" si="70"/>
        <v>0</v>
      </c>
      <c r="AU88" s="91">
        <f t="shared" si="71"/>
        <v>0</v>
      </c>
      <c r="AV88" s="91">
        <f t="shared" si="72"/>
        <v>3</v>
      </c>
      <c r="AW88" s="91">
        <f t="shared" si="72"/>
        <v>0</v>
      </c>
      <c r="AX88" s="47"/>
    </row>
    <row r="89" spans="1:50" ht="19" customHeight="1" x14ac:dyDescent="0.25">
      <c r="B89" s="435" t="s">
        <v>88</v>
      </c>
      <c r="C89" s="435"/>
      <c r="D89" s="82"/>
      <c r="E89" s="83" t="s">
        <v>89</v>
      </c>
      <c r="F89" s="433" t="str">
        <f>C77</f>
        <v>GNEZDA ULA</v>
      </c>
      <c r="G89" s="433"/>
      <c r="H89" s="433"/>
      <c r="I89" s="433"/>
      <c r="J89" s="433"/>
      <c r="K89" s="433"/>
      <c r="L89" s="84" t="s">
        <v>83</v>
      </c>
      <c r="M89" s="433" t="str">
        <f>C81</f>
        <v>BRULC ZOJA</v>
      </c>
      <c r="N89" s="433"/>
      <c r="O89" s="433"/>
      <c r="P89" s="433"/>
      <c r="Q89" s="433"/>
      <c r="R89" s="434"/>
      <c r="S89" s="85">
        <v>5</v>
      </c>
      <c r="T89" s="86" t="s">
        <v>83</v>
      </c>
      <c r="U89" s="87">
        <v>11</v>
      </c>
      <c r="V89" s="85">
        <v>7</v>
      </c>
      <c r="W89" s="86" t="s">
        <v>83</v>
      </c>
      <c r="X89" s="87">
        <v>11</v>
      </c>
      <c r="Y89" s="85">
        <v>1</v>
      </c>
      <c r="Z89" s="86" t="s">
        <v>83</v>
      </c>
      <c r="AA89" s="87">
        <v>11</v>
      </c>
      <c r="AB89" s="85"/>
      <c r="AC89" s="86" t="s">
        <v>83</v>
      </c>
      <c r="AD89" s="87"/>
      <c r="AE89" s="85"/>
      <c r="AF89" s="86" t="s">
        <v>83</v>
      </c>
      <c r="AG89" s="87"/>
      <c r="AH89" s="88">
        <f t="shared" si="60"/>
        <v>0</v>
      </c>
      <c r="AI89" s="89" t="s">
        <v>73</v>
      </c>
      <c r="AJ89" s="90">
        <f t="shared" si="61"/>
        <v>3</v>
      </c>
      <c r="AL89" s="91">
        <f t="shared" si="62"/>
        <v>0</v>
      </c>
      <c r="AM89" s="91">
        <f t="shared" si="63"/>
        <v>1</v>
      </c>
      <c r="AN89" s="91">
        <f t="shared" si="64"/>
        <v>0</v>
      </c>
      <c r="AO89" s="91">
        <f t="shared" si="65"/>
        <v>1</v>
      </c>
      <c r="AP89" s="91">
        <f t="shared" si="66"/>
        <v>0</v>
      </c>
      <c r="AQ89" s="91">
        <f t="shared" si="67"/>
        <v>1</v>
      </c>
      <c r="AR89" s="91">
        <f t="shared" si="68"/>
        <v>0</v>
      </c>
      <c r="AS89" s="91">
        <f t="shared" si="69"/>
        <v>0</v>
      </c>
      <c r="AT89" s="91">
        <f t="shared" si="70"/>
        <v>0</v>
      </c>
      <c r="AU89" s="91">
        <f t="shared" si="71"/>
        <v>0</v>
      </c>
      <c r="AV89" s="91">
        <f t="shared" si="72"/>
        <v>0</v>
      </c>
      <c r="AW89" s="91">
        <f t="shared" si="72"/>
        <v>3</v>
      </c>
      <c r="AX89" s="47"/>
    </row>
    <row r="90" spans="1:50" ht="19" customHeight="1" x14ac:dyDescent="0.25">
      <c r="B90" s="94"/>
      <c r="C90" s="95"/>
      <c r="D90" s="82"/>
      <c r="E90" s="97" t="s">
        <v>90</v>
      </c>
      <c r="F90" s="436" t="str">
        <f>C79</f>
        <v>LEVIČNIK INJA</v>
      </c>
      <c r="G90" s="436"/>
      <c r="H90" s="436"/>
      <c r="I90" s="436"/>
      <c r="J90" s="436"/>
      <c r="K90" s="436"/>
      <c r="L90" s="98" t="s">
        <v>83</v>
      </c>
      <c r="M90" s="436" t="str">
        <f>C75</f>
        <v>KALUŽA EMA</v>
      </c>
      <c r="N90" s="436"/>
      <c r="O90" s="436"/>
      <c r="P90" s="436"/>
      <c r="Q90" s="436"/>
      <c r="R90" s="437"/>
      <c r="S90" s="99">
        <v>12</v>
      </c>
      <c r="T90" s="100" t="s">
        <v>83</v>
      </c>
      <c r="U90" s="101">
        <v>14</v>
      </c>
      <c r="V90" s="99">
        <v>8</v>
      </c>
      <c r="W90" s="100" t="s">
        <v>83</v>
      </c>
      <c r="X90" s="101">
        <v>11</v>
      </c>
      <c r="Y90" s="99">
        <v>7</v>
      </c>
      <c r="Z90" s="100" t="s">
        <v>83</v>
      </c>
      <c r="AA90" s="101">
        <v>11</v>
      </c>
      <c r="AB90" s="99"/>
      <c r="AC90" s="100" t="s">
        <v>83</v>
      </c>
      <c r="AD90" s="101"/>
      <c r="AE90" s="99"/>
      <c r="AF90" s="100" t="s">
        <v>83</v>
      </c>
      <c r="AG90" s="101"/>
      <c r="AH90" s="102">
        <f t="shared" si="60"/>
        <v>0</v>
      </c>
      <c r="AI90" s="103" t="s">
        <v>73</v>
      </c>
      <c r="AJ90" s="51">
        <f t="shared" si="61"/>
        <v>3</v>
      </c>
      <c r="AL90" s="91">
        <f t="shared" si="62"/>
        <v>0</v>
      </c>
      <c r="AM90" s="91">
        <f t="shared" si="63"/>
        <v>1</v>
      </c>
      <c r="AN90" s="91">
        <f t="shared" si="64"/>
        <v>0</v>
      </c>
      <c r="AO90" s="91">
        <f t="shared" si="65"/>
        <v>1</v>
      </c>
      <c r="AP90" s="91">
        <f t="shared" si="66"/>
        <v>0</v>
      </c>
      <c r="AQ90" s="91">
        <f t="shared" si="67"/>
        <v>1</v>
      </c>
      <c r="AR90" s="91">
        <f t="shared" si="68"/>
        <v>0</v>
      </c>
      <c r="AS90" s="91">
        <f t="shared" si="69"/>
        <v>0</v>
      </c>
      <c r="AT90" s="91">
        <f t="shared" si="70"/>
        <v>0</v>
      </c>
      <c r="AU90" s="91">
        <f t="shared" si="71"/>
        <v>0</v>
      </c>
      <c r="AV90" s="91">
        <f t="shared" si="72"/>
        <v>0</v>
      </c>
      <c r="AW90" s="91">
        <f t="shared" si="72"/>
        <v>3</v>
      </c>
      <c r="AX90" s="47"/>
    </row>
  </sheetData>
  <mergeCells count="314">
    <mergeCell ref="B89:C89"/>
    <mergeCell ref="F89:K89"/>
    <mergeCell ref="M89:R89"/>
    <mergeCell ref="F90:K90"/>
    <mergeCell ref="M90:R90"/>
    <mergeCell ref="B85:C85"/>
    <mergeCell ref="F85:K85"/>
    <mergeCell ref="M85:R85"/>
    <mergeCell ref="F86:K86"/>
    <mergeCell ref="M86:R86"/>
    <mergeCell ref="B87:C87"/>
    <mergeCell ref="F87:K87"/>
    <mergeCell ref="M87:R87"/>
    <mergeCell ref="J84:M84"/>
    <mergeCell ref="N84:R84"/>
    <mergeCell ref="S84:U84"/>
    <mergeCell ref="V84:X84"/>
    <mergeCell ref="Y84:AA84"/>
    <mergeCell ref="AB84:AD84"/>
    <mergeCell ref="AE84:AG84"/>
    <mergeCell ref="AH84:AJ84"/>
    <mergeCell ref="F88:K88"/>
    <mergeCell ref="M88:R88"/>
    <mergeCell ref="A81:A82"/>
    <mergeCell ref="B81:B82"/>
    <mergeCell ref="C81:L82"/>
    <mergeCell ref="M81:O82"/>
    <mergeCell ref="AB81:AB82"/>
    <mergeCell ref="AC81:AC82"/>
    <mergeCell ref="AD81:AD82"/>
    <mergeCell ref="AE81:AG82"/>
    <mergeCell ref="AH81:AJ82"/>
    <mergeCell ref="A79:A80"/>
    <mergeCell ref="B79:B80"/>
    <mergeCell ref="C79:L80"/>
    <mergeCell ref="M79:O80"/>
    <mergeCell ref="AB79:AB80"/>
    <mergeCell ref="AC79:AC80"/>
    <mergeCell ref="AD79:AD80"/>
    <mergeCell ref="AE79:AG80"/>
    <mergeCell ref="AH79:AJ80"/>
    <mergeCell ref="A77:A78"/>
    <mergeCell ref="B77:B78"/>
    <mergeCell ref="C77:L78"/>
    <mergeCell ref="M77:O78"/>
    <mergeCell ref="AB77:AB78"/>
    <mergeCell ref="AC77:AC78"/>
    <mergeCell ref="AD77:AD78"/>
    <mergeCell ref="AE77:AG78"/>
    <mergeCell ref="AH77:AJ78"/>
    <mergeCell ref="V73:X74"/>
    <mergeCell ref="Y73:AA74"/>
    <mergeCell ref="AB73:AD74"/>
    <mergeCell ref="AE73:AG74"/>
    <mergeCell ref="AH73:AJ74"/>
    <mergeCell ref="A75:A76"/>
    <mergeCell ref="B75:B76"/>
    <mergeCell ref="C75:L76"/>
    <mergeCell ref="M75:O76"/>
    <mergeCell ref="AB75:AB76"/>
    <mergeCell ref="AC75:AC76"/>
    <mergeCell ref="AD75:AD76"/>
    <mergeCell ref="AE75:AG76"/>
    <mergeCell ref="AH75:AJ76"/>
    <mergeCell ref="F71:K71"/>
    <mergeCell ref="M71:R71"/>
    <mergeCell ref="B73:B74"/>
    <mergeCell ref="C73:O74"/>
    <mergeCell ref="P73:R74"/>
    <mergeCell ref="S73:U74"/>
    <mergeCell ref="B68:C68"/>
    <mergeCell ref="F68:K68"/>
    <mergeCell ref="M68:R68"/>
    <mergeCell ref="F69:K69"/>
    <mergeCell ref="M69:R69"/>
    <mergeCell ref="B70:C70"/>
    <mergeCell ref="F70:K70"/>
    <mergeCell ref="M70:R70"/>
    <mergeCell ref="AE65:AG65"/>
    <mergeCell ref="AH65:AJ65"/>
    <mergeCell ref="B66:C66"/>
    <mergeCell ref="F66:K66"/>
    <mergeCell ref="M66:R66"/>
    <mergeCell ref="F67:K67"/>
    <mergeCell ref="M67:R67"/>
    <mergeCell ref="J65:M65"/>
    <mergeCell ref="N65:R65"/>
    <mergeCell ref="S65:U65"/>
    <mergeCell ref="V65:X65"/>
    <mergeCell ref="Y65:AA65"/>
    <mergeCell ref="AB65:AD65"/>
    <mergeCell ref="A62:A63"/>
    <mergeCell ref="B62:B63"/>
    <mergeCell ref="C62:L63"/>
    <mergeCell ref="M62:O63"/>
    <mergeCell ref="AB62:AB63"/>
    <mergeCell ref="AC62:AC63"/>
    <mergeCell ref="AD62:AD63"/>
    <mergeCell ref="AE62:AG63"/>
    <mergeCell ref="AH62:AJ63"/>
    <mergeCell ref="A60:A61"/>
    <mergeCell ref="B60:B61"/>
    <mergeCell ref="C60:L61"/>
    <mergeCell ref="M60:O61"/>
    <mergeCell ref="AB60:AB61"/>
    <mergeCell ref="AC60:AC61"/>
    <mergeCell ref="AD60:AD61"/>
    <mergeCell ref="AE60:AG61"/>
    <mergeCell ref="AH60:AJ61"/>
    <mergeCell ref="AD56:AD57"/>
    <mergeCell ref="AE56:AG57"/>
    <mergeCell ref="AH56:AJ57"/>
    <mergeCell ref="A58:A59"/>
    <mergeCell ref="B58:B59"/>
    <mergeCell ref="C58:L59"/>
    <mergeCell ref="M58:O59"/>
    <mergeCell ref="AB58:AB59"/>
    <mergeCell ref="AC58:AC59"/>
    <mergeCell ref="AD58:AD59"/>
    <mergeCell ref="A56:A57"/>
    <mergeCell ref="B56:B57"/>
    <mergeCell ref="C56:L57"/>
    <mergeCell ref="M56:O57"/>
    <mergeCell ref="AB56:AB57"/>
    <mergeCell ref="AC56:AC57"/>
    <mergeCell ref="AE58:AG59"/>
    <mergeCell ref="AH58:AJ59"/>
    <mergeCell ref="S54:U55"/>
    <mergeCell ref="V54:X55"/>
    <mergeCell ref="Y54:AA55"/>
    <mergeCell ref="AB54:AD55"/>
    <mergeCell ref="AE54:AG55"/>
    <mergeCell ref="AH54:AJ55"/>
    <mergeCell ref="B51:C51"/>
    <mergeCell ref="F51:K51"/>
    <mergeCell ref="M51:R51"/>
    <mergeCell ref="F52:K52"/>
    <mergeCell ref="M52:R52"/>
    <mergeCell ref="B54:B55"/>
    <mergeCell ref="C54:O55"/>
    <mergeCell ref="P54:R55"/>
    <mergeCell ref="F48:K48"/>
    <mergeCell ref="M48:R48"/>
    <mergeCell ref="B49:C49"/>
    <mergeCell ref="F49:K49"/>
    <mergeCell ref="M49:R49"/>
    <mergeCell ref="F50:K50"/>
    <mergeCell ref="M50:R50"/>
    <mergeCell ref="B45:C45"/>
    <mergeCell ref="F45:K45"/>
    <mergeCell ref="M45:R45"/>
    <mergeCell ref="F46:K46"/>
    <mergeCell ref="M46:R46"/>
    <mergeCell ref="B47:C47"/>
    <mergeCell ref="F47:K47"/>
    <mergeCell ref="M47:R47"/>
    <mergeCell ref="AH42:AJ42"/>
    <mergeCell ref="B43:C43"/>
    <mergeCell ref="F43:K43"/>
    <mergeCell ref="M43:R43"/>
    <mergeCell ref="F44:K44"/>
    <mergeCell ref="M44:R44"/>
    <mergeCell ref="AG39:AG40"/>
    <mergeCell ref="AH39:AJ40"/>
    <mergeCell ref="AK39:AM40"/>
    <mergeCell ref="J42:M42"/>
    <mergeCell ref="N42:R42"/>
    <mergeCell ref="S42:U42"/>
    <mergeCell ref="V42:X42"/>
    <mergeCell ref="Y42:AA42"/>
    <mergeCell ref="AB42:AD42"/>
    <mergeCell ref="AE42:AG42"/>
    <mergeCell ref="AK35:AM36"/>
    <mergeCell ref="A37:A38"/>
    <mergeCell ref="B37:B38"/>
    <mergeCell ref="C37:L38"/>
    <mergeCell ref="M37:O38"/>
    <mergeCell ref="AE37:AE38"/>
    <mergeCell ref="AF37:AF38"/>
    <mergeCell ref="AG37:AG38"/>
    <mergeCell ref="AH37:AJ38"/>
    <mergeCell ref="AK37:AM38"/>
    <mergeCell ref="A35:A36"/>
    <mergeCell ref="B35:B36"/>
    <mergeCell ref="C35:L36"/>
    <mergeCell ref="M35:O36"/>
    <mergeCell ref="AE35:AE36"/>
    <mergeCell ref="AF35:AF36"/>
    <mergeCell ref="AG35:AG36"/>
    <mergeCell ref="AH35:AJ36"/>
    <mergeCell ref="A39:A40"/>
    <mergeCell ref="B39:B40"/>
    <mergeCell ref="C39:L40"/>
    <mergeCell ref="M39:O40"/>
    <mergeCell ref="AE39:AE40"/>
    <mergeCell ref="AF39:AF40"/>
    <mergeCell ref="AG31:AG32"/>
    <mergeCell ref="AH31:AJ32"/>
    <mergeCell ref="AK31:AM32"/>
    <mergeCell ref="A33:A34"/>
    <mergeCell ref="B33:B34"/>
    <mergeCell ref="C33:L34"/>
    <mergeCell ref="M33:O34"/>
    <mergeCell ref="AE33:AE34"/>
    <mergeCell ref="AF33:AF34"/>
    <mergeCell ref="AG33:AG34"/>
    <mergeCell ref="A31:A32"/>
    <mergeCell ref="B31:B32"/>
    <mergeCell ref="C31:L32"/>
    <mergeCell ref="M31:O32"/>
    <mergeCell ref="AE31:AE32"/>
    <mergeCell ref="AF31:AF32"/>
    <mergeCell ref="AH33:AJ34"/>
    <mergeCell ref="AK33:AM34"/>
    <mergeCell ref="V29:X30"/>
    <mergeCell ref="Y29:AA30"/>
    <mergeCell ref="AB29:AD30"/>
    <mergeCell ref="AE29:AG30"/>
    <mergeCell ref="AH29:AJ30"/>
    <mergeCell ref="AK29:AM30"/>
    <mergeCell ref="F27:K27"/>
    <mergeCell ref="M27:R27"/>
    <mergeCell ref="B29:B30"/>
    <mergeCell ref="C29:O30"/>
    <mergeCell ref="P29:R30"/>
    <mergeCell ref="S29:U30"/>
    <mergeCell ref="B24:C24"/>
    <mergeCell ref="F24:K24"/>
    <mergeCell ref="M24:R24"/>
    <mergeCell ref="F25:K25"/>
    <mergeCell ref="M25:R25"/>
    <mergeCell ref="B26:C26"/>
    <mergeCell ref="F26:K26"/>
    <mergeCell ref="M26:R26"/>
    <mergeCell ref="F21:K21"/>
    <mergeCell ref="M21:R21"/>
    <mergeCell ref="B22:C22"/>
    <mergeCell ref="F22:K22"/>
    <mergeCell ref="M22:R22"/>
    <mergeCell ref="F23:K23"/>
    <mergeCell ref="M23:R23"/>
    <mergeCell ref="F19:K19"/>
    <mergeCell ref="M19:R19"/>
    <mergeCell ref="B20:C20"/>
    <mergeCell ref="F20:K20"/>
    <mergeCell ref="M20:R20"/>
    <mergeCell ref="AK14:AM15"/>
    <mergeCell ref="J17:M17"/>
    <mergeCell ref="N17:R17"/>
    <mergeCell ref="S17:U17"/>
    <mergeCell ref="V17:X17"/>
    <mergeCell ref="Y17:AA17"/>
    <mergeCell ref="AB17:AD17"/>
    <mergeCell ref="AE17:AG17"/>
    <mergeCell ref="AH17:AJ17"/>
    <mergeCell ref="A14:A15"/>
    <mergeCell ref="B14:B15"/>
    <mergeCell ref="C14:L15"/>
    <mergeCell ref="M14:O15"/>
    <mergeCell ref="AE14:AE15"/>
    <mergeCell ref="AF14:AF15"/>
    <mergeCell ref="AG14:AG15"/>
    <mergeCell ref="AH14:AJ15"/>
    <mergeCell ref="B18:C18"/>
    <mergeCell ref="F18:K18"/>
    <mergeCell ref="M18:R18"/>
    <mergeCell ref="AG10:AG11"/>
    <mergeCell ref="AH10:AJ11"/>
    <mergeCell ref="AK10:AM11"/>
    <mergeCell ref="A12:A13"/>
    <mergeCell ref="B12:B13"/>
    <mergeCell ref="C12:L13"/>
    <mergeCell ref="M12:O13"/>
    <mergeCell ref="AE12:AE13"/>
    <mergeCell ref="AF12:AF13"/>
    <mergeCell ref="AG12:AG13"/>
    <mergeCell ref="A10:A11"/>
    <mergeCell ref="B10:B11"/>
    <mergeCell ref="C10:L11"/>
    <mergeCell ref="M10:O11"/>
    <mergeCell ref="AE10:AE11"/>
    <mergeCell ref="AF10:AF11"/>
    <mergeCell ref="AH12:AJ13"/>
    <mergeCell ref="AK12:AM13"/>
    <mergeCell ref="A8:A9"/>
    <mergeCell ref="B8:B9"/>
    <mergeCell ref="C8:L9"/>
    <mergeCell ref="M8:O9"/>
    <mergeCell ref="AE8:AE9"/>
    <mergeCell ref="AF8:AF9"/>
    <mergeCell ref="AG8:AG9"/>
    <mergeCell ref="AH8:AJ9"/>
    <mergeCell ref="AK8:AM9"/>
    <mergeCell ref="AK4:AM5"/>
    <mergeCell ref="A6:A7"/>
    <mergeCell ref="B6:B7"/>
    <mergeCell ref="C6:L7"/>
    <mergeCell ref="M6:O7"/>
    <mergeCell ref="AE6:AE7"/>
    <mergeCell ref="AF6:AF7"/>
    <mergeCell ref="AG6:AG7"/>
    <mergeCell ref="AH6:AJ7"/>
    <mergeCell ref="AK6:AM7"/>
    <mergeCell ref="B1:AJ1"/>
    <mergeCell ref="B2:AJ2"/>
    <mergeCell ref="B4:B5"/>
    <mergeCell ref="C4:O5"/>
    <mergeCell ref="P4:R5"/>
    <mergeCell ref="S4:U5"/>
    <mergeCell ref="V4:X5"/>
    <mergeCell ref="Y4:AA5"/>
    <mergeCell ref="AB4:AD5"/>
    <mergeCell ref="AE4:AG5"/>
    <mergeCell ref="AH4:AJ5"/>
  </mergeCells>
  <dataValidations count="1">
    <dataValidation type="list" allowBlank="1" showInputMessage="1" showErrorMessage="1" sqref="AH72 AJ72 AJ28 AJ53 AH53 AH28" xr:uid="{83EDC57F-F83C-4450-A13D-3D7D8401840D}">
      <formula1>"0,1,2,3"</formula1>
    </dataValidation>
  </dataValidations>
  <printOptions horizontalCentered="1"/>
  <pageMargins left="0.39370078740157483" right="0.35433070866141736" top="0.19685039370078741" bottom="0.19685039370078741" header="0" footer="0"/>
  <pageSetup paperSize="9" orientation="portrait" horizontalDpi="300" verticalDpi="300" r:id="rId1"/>
  <headerFooter alignWithMargins="0"/>
  <rowBreaks count="1" manualBreakCount="1"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6479-3A57-4B17-9AC8-B69B2B7BD3E8}">
  <sheetPr>
    <tabColor rgb="FF92D050"/>
    <pageSetUpPr fitToPage="1"/>
  </sheetPr>
  <dimension ref="A1:AB19"/>
  <sheetViews>
    <sheetView workbookViewId="0">
      <selection activeCell="J13" sqref="J13"/>
    </sheetView>
  </sheetViews>
  <sheetFormatPr defaultColWidth="8.81640625" defaultRowHeight="11.5" x14ac:dyDescent="0.25"/>
  <cols>
    <col min="1" max="1" width="9.1796875" style="42" customWidth="1"/>
    <col min="2" max="2" width="4.7265625" style="113" customWidth="1"/>
    <col min="3" max="3" width="3" style="42" customWidth="1"/>
    <col min="4" max="4" width="15.7265625" style="118" customWidth="1"/>
    <col min="5" max="5" width="4.7265625" style="135" customWidth="1"/>
    <col min="6" max="6" width="15.7265625" style="118" customWidth="1"/>
    <col min="7" max="7" width="4.7265625" style="119" customWidth="1"/>
    <col min="8" max="8" width="15.7265625" style="120" customWidth="1"/>
    <col min="9" max="9" width="4.7265625" style="119" customWidth="1"/>
    <col min="10" max="10" width="15.7265625" style="118" customWidth="1"/>
    <col min="11" max="11" width="4.7265625" style="119" customWidth="1"/>
    <col min="12" max="16384" width="8.81640625" style="42"/>
  </cols>
  <sheetData>
    <row r="1" spans="1:28" ht="12.75" customHeight="1" x14ac:dyDescent="0.25">
      <c r="A1" s="112" t="s">
        <v>11</v>
      </c>
      <c r="C1" s="323" t="str">
        <f>[2]Prijave!A1</f>
        <v>NAZIV TEKMOVANJA</v>
      </c>
      <c r="D1" s="324"/>
      <c r="E1" s="324"/>
      <c r="F1" s="324"/>
      <c r="G1" s="324"/>
      <c r="H1" s="324"/>
      <c r="I1" s="324"/>
      <c r="J1" s="324"/>
      <c r="K1" s="325"/>
      <c r="L1" s="82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5"/>
    </row>
    <row r="2" spans="1:28" ht="13.5" customHeight="1" thickBot="1" x14ac:dyDescent="0.3">
      <c r="A2" s="42">
        <v>8</v>
      </c>
      <c r="C2" s="452" t="str">
        <f>[2]Prijave!D3 &amp; " - Finalna skupina "</f>
        <v xml:space="preserve">U13 DEKLICE - Finalna skupina </v>
      </c>
      <c r="D2" s="453"/>
      <c r="E2" s="453"/>
      <c r="F2" s="453"/>
      <c r="G2" s="453"/>
      <c r="H2" s="453"/>
      <c r="I2" s="453"/>
      <c r="J2" s="453"/>
      <c r="K2" s="454"/>
    </row>
    <row r="4" spans="1:28" ht="12.75" customHeight="1" x14ac:dyDescent="0.25">
      <c r="A4" s="113" t="s">
        <v>91</v>
      </c>
      <c r="B4" s="455">
        <v>1</v>
      </c>
      <c r="C4" s="456">
        <v>1</v>
      </c>
      <c r="D4" s="116" t="str">
        <f>IF((B4=""),"",VLOOKUP(B4,[2]Prijave!$C$6:$E$81,2))</f>
        <v>STOJKO EMA</v>
      </c>
      <c r="E4" s="117"/>
      <c r="K4" s="121"/>
    </row>
    <row r="5" spans="1:28" ht="12.75" customHeight="1" x14ac:dyDescent="0.3">
      <c r="A5" s="42" t="s">
        <v>92</v>
      </c>
      <c r="B5" s="455"/>
      <c r="C5" s="456"/>
      <c r="D5" s="123" t="s">
        <v>93</v>
      </c>
      <c r="E5" s="124" t="str">
        <f>IF((B4=""),"","("&amp;UPPER(VLOOKUP(B4,[2]Prijave!$C$6:$E$81,3))&amp;")")</f>
        <v>(LOG)</v>
      </c>
      <c r="F5" s="125" t="str">
        <f>IF((E6=""),"",VLOOKUP(E6,[2]Prijave!$C$6:$E$81,2))</f>
        <v>STOJKO EMA</v>
      </c>
      <c r="G5" s="126"/>
      <c r="K5" s="121"/>
    </row>
    <row r="6" spans="1:28" ht="12.75" customHeight="1" x14ac:dyDescent="0.25">
      <c r="A6" s="42" t="s">
        <v>98</v>
      </c>
      <c r="B6" s="455">
        <v>13</v>
      </c>
      <c r="C6" s="456">
        <v>2</v>
      </c>
      <c r="D6" s="116" t="str">
        <f>IF((B6=""),"",VLOOKUP(B6,[2]Prijave!$C$6:$E$81,2))</f>
        <v>MALIČ KEJA</v>
      </c>
      <c r="E6" s="127">
        <v>1</v>
      </c>
      <c r="F6" s="128" t="s">
        <v>271</v>
      </c>
      <c r="G6" s="129" t="str">
        <f>IF((E6=""),"","("&amp;UPPER(VLOOKUP(E6,[2]Prijave!$C$6:$E$81,3))&amp;")")</f>
        <v>(LOG)</v>
      </c>
      <c r="K6" s="121"/>
    </row>
    <row r="7" spans="1:28" ht="13.5" customHeight="1" x14ac:dyDescent="0.3">
      <c r="B7" s="455"/>
      <c r="C7" s="456"/>
      <c r="D7" s="123"/>
      <c r="E7" s="130" t="str">
        <f>IF((B6=""),"","("&amp;UPPER(VLOOKUP(B6,[2]Prijave!$C$6:$E$81,3))&amp;")")</f>
        <v>(LOG)</v>
      </c>
      <c r="G7" s="131"/>
      <c r="H7" s="125" t="str">
        <f>IF((G8=""),"",VLOOKUP(G8,[2]Prijave!$C$6:$E$81,2))</f>
        <v>STOJKO EMA</v>
      </c>
      <c r="I7" s="126"/>
      <c r="K7" s="121"/>
    </row>
    <row r="8" spans="1:28" x14ac:dyDescent="0.25">
      <c r="A8" s="42" t="s">
        <v>26</v>
      </c>
      <c r="B8" s="455">
        <v>8</v>
      </c>
      <c r="C8" s="456">
        <v>3</v>
      </c>
      <c r="D8" s="116" t="str">
        <f>IF((B8=""),"",VLOOKUP(B8,[2]Prijave!$C$6:$E$81,2))</f>
        <v>MARKELJ VITA</v>
      </c>
      <c r="E8" s="117"/>
      <c r="G8" s="132">
        <v>1</v>
      </c>
      <c r="H8" s="128" t="s">
        <v>273</v>
      </c>
      <c r="I8" s="129" t="str">
        <f>IF((G8=""),"","("&amp;UPPER(VLOOKUP(G8,[2]Prijave!$C$6:$E$81,3))&amp;")")</f>
        <v>(LOG)</v>
      </c>
    </row>
    <row r="9" spans="1:28" x14ac:dyDescent="0.25">
      <c r="B9" s="455"/>
      <c r="C9" s="456"/>
      <c r="E9" s="124" t="str">
        <f>IF((B8=""),"","("&amp;UPPER(VLOOKUP(B8,[2]Prijave!$C$6:$E$81,3))&amp;")")</f>
        <v>(LOG)</v>
      </c>
      <c r="F9" s="125" t="str">
        <f>IF((E10=""),"",VLOOKUP(E10,[2]Prijave!$C$6:$E$81,2))</f>
        <v>KALUŽA EMA</v>
      </c>
      <c r="G9" s="133"/>
      <c r="I9" s="131"/>
    </row>
    <row r="10" spans="1:28" x14ac:dyDescent="0.25">
      <c r="A10" s="42" t="s">
        <v>100</v>
      </c>
      <c r="B10" s="455">
        <v>15</v>
      </c>
      <c r="C10" s="456">
        <v>4</v>
      </c>
      <c r="D10" s="116" t="str">
        <f>IF((B10=""),"",VLOOKUP(B10,[2]Prijave!$C$6:$E$81,2))</f>
        <v>KALUŽA EMA</v>
      </c>
      <c r="E10" s="132">
        <v>15</v>
      </c>
      <c r="F10" s="134" t="s">
        <v>271</v>
      </c>
      <c r="G10" s="135" t="str">
        <f>IF((E10=""),"","("&amp;UPPER(VLOOKUP(E10,[2]Prijave!$C$6:$E$81,3))&amp;")")</f>
        <v>(VES)</v>
      </c>
      <c r="I10" s="131"/>
    </row>
    <row r="11" spans="1:28" ht="12" x14ac:dyDescent="0.3">
      <c r="B11" s="455"/>
      <c r="C11" s="456"/>
      <c r="D11" s="123" t="s">
        <v>101</v>
      </c>
      <c r="E11" s="130" t="str">
        <f>IF((B10=""),"","("&amp;UPPER(VLOOKUP(B10,[2]Prijave!$C$6:$E$81,3))&amp;")")</f>
        <v>(VES)</v>
      </c>
      <c r="I11" s="131"/>
      <c r="J11" s="125" t="str">
        <f>IF((I12=""),"",VLOOKUP(I12,[2]Prijave!$C$6:$E$81,2))</f>
        <v>VIRANT MAŠA</v>
      </c>
      <c r="K11" s="126"/>
    </row>
    <row r="12" spans="1:28" x14ac:dyDescent="0.25">
      <c r="A12" s="42" t="s">
        <v>102</v>
      </c>
      <c r="B12" s="455">
        <v>11</v>
      </c>
      <c r="C12" s="456">
        <v>5</v>
      </c>
      <c r="D12" s="116" t="str">
        <f>IF((B12=""),"",VLOOKUP(B12,[2]Prijave!$C$6:$E$81,2))</f>
        <v>SIMONČIČ SARA</v>
      </c>
      <c r="E12" s="117"/>
      <c r="I12" s="132">
        <v>6</v>
      </c>
      <c r="J12" s="128" t="s">
        <v>271</v>
      </c>
      <c r="K12" s="136" t="str">
        <f>IF((I12=""),"","("&amp;UPPER(VLOOKUP(I12,[2]Prijave!$C$6:$E$81,3))&amp;")")</f>
        <v>(VES)</v>
      </c>
    </row>
    <row r="13" spans="1:28" ht="12" x14ac:dyDescent="0.3">
      <c r="B13" s="455"/>
      <c r="C13" s="456"/>
      <c r="D13" s="123" t="s">
        <v>101</v>
      </c>
      <c r="E13" s="124" t="str">
        <f>IF((B12=""),"","("&amp;UPPER(VLOOKUP(B12,[2]Prijave!$C$6:$E$81,3))&amp;")")</f>
        <v>(ŠD SU)</v>
      </c>
      <c r="F13" s="125" t="str">
        <f>IF((E14=""),"",VLOOKUP(E14,[2]Prijave!$C$6:$E$81,2))</f>
        <v>SIMONČIČ SARA</v>
      </c>
      <c r="G13" s="126"/>
      <c r="I13" s="131"/>
    </row>
    <row r="14" spans="1:28" x14ac:dyDescent="0.25">
      <c r="A14" s="42" t="s">
        <v>107</v>
      </c>
      <c r="B14" s="455">
        <v>4</v>
      </c>
      <c r="C14" s="456">
        <v>6</v>
      </c>
      <c r="D14" s="116" t="str">
        <f>IF((B14=""),"",VLOOKUP(B14,[2]Prijave!$C$6:$E$81,2))</f>
        <v>NOVAK NEŽA</v>
      </c>
      <c r="E14" s="127">
        <v>11</v>
      </c>
      <c r="F14" s="128" t="s">
        <v>271</v>
      </c>
      <c r="G14" s="129" t="str">
        <f>IF((E14=""),"","("&amp;UPPER(VLOOKUP(E14,[2]Prijave!$C$6:$E$81,3))&amp;")")</f>
        <v>(ŠD SU)</v>
      </c>
      <c r="I14" s="131"/>
    </row>
    <row r="15" spans="1:28" ht="12" x14ac:dyDescent="0.3">
      <c r="B15" s="455"/>
      <c r="C15" s="456"/>
      <c r="D15" s="123"/>
      <c r="E15" s="130" t="str">
        <f>IF((B14=""),"","("&amp;UPPER(VLOOKUP(B14,[2]Prijave!$C$6:$E$81,3))&amp;")")</f>
        <v>(VES)</v>
      </c>
      <c r="G15" s="131"/>
      <c r="H15" s="125" t="str">
        <f>IF((G16=""),"",VLOOKUP(G16,[2]Prijave!$C$6:$E$81,2))</f>
        <v>VIRANT MAŠA</v>
      </c>
      <c r="I15" s="133"/>
    </row>
    <row r="16" spans="1:28" x14ac:dyDescent="0.25">
      <c r="A16" s="42" t="s">
        <v>104</v>
      </c>
      <c r="B16" s="455">
        <v>18</v>
      </c>
      <c r="C16" s="456">
        <v>7</v>
      </c>
      <c r="D16" s="116" t="str">
        <f>IF((B16=""),"",VLOOKUP(B16,[2]Prijave!$C$6:$E$81,2))</f>
        <v>BRULC ZOJA</v>
      </c>
      <c r="E16" s="117"/>
      <c r="G16" s="132">
        <v>6</v>
      </c>
      <c r="H16" s="134" t="s">
        <v>272</v>
      </c>
      <c r="I16" s="135" t="str">
        <f>IF((G16=""),"","("&amp;UPPER(VLOOKUP(G16,[2]Prijave!$C$6:$E$81,3))&amp;")")</f>
        <v>(VES)</v>
      </c>
    </row>
    <row r="17" spans="1:7" x14ac:dyDescent="0.25">
      <c r="B17" s="455"/>
      <c r="C17" s="456"/>
      <c r="E17" s="124" t="str">
        <f>IF((B16=""),"","("&amp;UPPER(VLOOKUP(B16,[2]Prijave!$C$6:$E$81,3))&amp;")")</f>
        <v>(ŠD SU)</v>
      </c>
      <c r="F17" s="125" t="str">
        <f>IF((E18=""),"",VLOOKUP(E18,[2]Prijave!$C$6:$E$81,2))</f>
        <v>VIRANT MAŠA</v>
      </c>
      <c r="G17" s="133"/>
    </row>
    <row r="18" spans="1:7" x14ac:dyDescent="0.25">
      <c r="A18" s="42" t="s">
        <v>109</v>
      </c>
      <c r="B18" s="455">
        <v>6</v>
      </c>
      <c r="C18" s="456">
        <v>8</v>
      </c>
      <c r="D18" s="116" t="str">
        <f>IF((B18=""),"",VLOOKUP(B18,[2]Prijave!$C$6:$E$81,2))</f>
        <v>VIRANT MAŠA</v>
      </c>
      <c r="E18" s="132">
        <v>6</v>
      </c>
      <c r="F18" s="134" t="s">
        <v>272</v>
      </c>
      <c r="G18" s="135" t="str">
        <f>IF((E18=""),"","("&amp;UPPER(VLOOKUP(E18,[2]Prijave!$C$6:$E$81,3))&amp;")")</f>
        <v>(VES)</v>
      </c>
    </row>
    <row r="19" spans="1:7" ht="12" x14ac:dyDescent="0.3">
      <c r="B19" s="455"/>
      <c r="C19" s="456"/>
      <c r="D19" s="123" t="s">
        <v>110</v>
      </c>
      <c r="E19" s="130" t="str">
        <f>IF((B18=""),"","("&amp;UPPER(VLOOKUP(B18,[2]Prijave!$C$6:$E$81,3))&amp;")")</f>
        <v>(VES)</v>
      </c>
    </row>
  </sheetData>
  <mergeCells count="18">
    <mergeCell ref="B14:B15"/>
    <mergeCell ref="C14:C15"/>
    <mergeCell ref="B16:B17"/>
    <mergeCell ref="C16:C17"/>
    <mergeCell ref="B18:B19"/>
    <mergeCell ref="C18:C19"/>
    <mergeCell ref="B8:B9"/>
    <mergeCell ref="C8:C9"/>
    <mergeCell ref="B10:B11"/>
    <mergeCell ref="C10:C11"/>
    <mergeCell ref="B12:B13"/>
    <mergeCell ref="C12:C13"/>
    <mergeCell ref="C1:K1"/>
    <mergeCell ref="C2:K2"/>
    <mergeCell ref="B4:B5"/>
    <mergeCell ref="C4:C5"/>
    <mergeCell ref="B6:B7"/>
    <mergeCell ref="C6:C7"/>
  </mergeCells>
  <printOptions horizontalCentered="1"/>
  <pageMargins left="0.15748031496062992" right="0.15748031496062992" top="0.47244094488188981" bottom="0.51181102362204722" header="0.11811023622047245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6242A-F4A4-4B88-A498-E39FCCDA8E62}">
  <sheetPr>
    <tabColor rgb="FFC00000"/>
  </sheetPr>
  <dimension ref="A1:O100"/>
  <sheetViews>
    <sheetView workbookViewId="0">
      <selection activeCell="G24" sqref="G24"/>
    </sheetView>
  </sheetViews>
  <sheetFormatPr defaultColWidth="10" defaultRowHeight="12.5" x14ac:dyDescent="0.25"/>
  <cols>
    <col min="1" max="1" width="6.7265625" style="6" customWidth="1"/>
    <col min="2" max="2" width="7.26953125" style="4" customWidth="1"/>
    <col min="3" max="3" width="7.7265625" style="5" bestFit="1" customWidth="1"/>
    <col min="4" max="4" width="24.1796875" style="7" customWidth="1"/>
    <col min="5" max="5" width="5.81640625" style="40" bestFit="1" customWidth="1"/>
    <col min="6" max="6" width="7.453125" style="7" bestFit="1" customWidth="1"/>
    <col min="7" max="7" width="26.54296875" style="6" customWidth="1"/>
    <col min="8" max="8" width="7.54296875" style="7" bestFit="1" customWidth="1"/>
    <col min="9" max="9" width="18.81640625" style="33" bestFit="1" customWidth="1"/>
    <col min="10" max="15" width="10" style="33"/>
    <col min="16" max="16384" width="10" style="1"/>
  </cols>
  <sheetData>
    <row r="1" spans="1:15" ht="18.5" thickBot="1" x14ac:dyDescent="0.45">
      <c r="A1" s="319" t="s">
        <v>0</v>
      </c>
      <c r="B1" s="320"/>
      <c r="C1" s="320"/>
      <c r="D1" s="320"/>
      <c r="E1" s="320"/>
      <c r="F1" s="320"/>
      <c r="G1" s="321"/>
      <c r="H1" s="1"/>
      <c r="I1" s="2" t="s">
        <v>1</v>
      </c>
      <c r="J1" s="3" t="s">
        <v>2</v>
      </c>
      <c r="K1" s="2" t="s">
        <v>3</v>
      </c>
      <c r="L1" s="2" t="s">
        <v>4</v>
      </c>
      <c r="M1" s="2" t="s">
        <v>5</v>
      </c>
      <c r="N1" s="2"/>
      <c r="O1" s="2"/>
    </row>
    <row r="2" spans="1:15" ht="13.5" thickBot="1" x14ac:dyDescent="0.35">
      <c r="A2" s="1"/>
      <c r="D2" s="6"/>
      <c r="E2" s="7"/>
      <c r="F2" s="8"/>
      <c r="G2" s="7"/>
      <c r="H2" s="1"/>
      <c r="I2" s="9"/>
      <c r="J2" s="10"/>
      <c r="K2" s="10"/>
      <c r="L2" s="10"/>
      <c r="M2" s="10"/>
      <c r="N2" s="10"/>
      <c r="O2" s="10"/>
    </row>
    <row r="3" spans="1:15" ht="16" thickBot="1" x14ac:dyDescent="0.4">
      <c r="B3" s="11" t="s">
        <v>6</v>
      </c>
      <c r="C3" s="12"/>
      <c r="D3" s="13" t="s">
        <v>138</v>
      </c>
      <c r="E3" s="14"/>
      <c r="F3" s="14"/>
      <c r="G3" s="6" t="s">
        <v>8</v>
      </c>
      <c r="H3" s="1"/>
      <c r="I3" s="15" t="s">
        <v>9</v>
      </c>
      <c r="J3" s="3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s="14" customFormat="1" ht="13.5" thickBot="1" x14ac:dyDescent="0.35">
      <c r="B4" s="16"/>
      <c r="C4" s="17"/>
      <c r="I4" s="18"/>
      <c r="J4" s="10"/>
      <c r="K4" s="10"/>
      <c r="L4" s="10"/>
      <c r="M4" s="10"/>
      <c r="N4" s="10"/>
      <c r="O4" s="10"/>
    </row>
    <row r="5" spans="1:15" s="14" customFormat="1" ht="13" x14ac:dyDescent="0.3">
      <c r="A5" s="19" t="s">
        <v>16</v>
      </c>
      <c r="B5" s="20" t="s">
        <v>17</v>
      </c>
      <c r="C5" s="20" t="s">
        <v>18</v>
      </c>
      <c r="D5" s="20" t="s">
        <v>19</v>
      </c>
      <c r="E5" s="20" t="s">
        <v>20</v>
      </c>
      <c r="F5" s="21" t="s">
        <v>21</v>
      </c>
      <c r="G5" s="20" t="s">
        <v>22</v>
      </c>
      <c r="I5" s="2"/>
      <c r="J5" s="22" t="s">
        <v>23</v>
      </c>
      <c r="K5" s="15" t="s">
        <v>3</v>
      </c>
      <c r="L5" s="15" t="s">
        <v>4</v>
      </c>
      <c r="M5" s="15" t="s">
        <v>24</v>
      </c>
      <c r="N5" s="2"/>
      <c r="O5" s="2"/>
    </row>
    <row r="6" spans="1:15" s="14" customFormat="1" ht="14.25" customHeight="1" x14ac:dyDescent="0.35">
      <c r="A6" s="23"/>
      <c r="B6" s="24"/>
      <c r="C6" s="25">
        <v>1</v>
      </c>
      <c r="D6" s="26" t="s">
        <v>139</v>
      </c>
      <c r="E6" s="26" t="s">
        <v>31</v>
      </c>
      <c r="F6" s="27"/>
      <c r="G6" s="28"/>
      <c r="I6" s="29"/>
      <c r="J6" s="30"/>
      <c r="K6" s="30"/>
      <c r="L6" s="30"/>
      <c r="M6" s="30"/>
      <c r="N6" s="29"/>
      <c r="O6" s="29"/>
    </row>
    <row r="7" spans="1:15" s="14" customFormat="1" ht="14.5" x14ac:dyDescent="0.35">
      <c r="A7" s="23"/>
      <c r="B7" s="24"/>
      <c r="C7" s="25">
        <v>2</v>
      </c>
      <c r="D7" s="26" t="s">
        <v>140</v>
      </c>
      <c r="E7" s="26" t="s">
        <v>68</v>
      </c>
      <c r="F7" s="27"/>
      <c r="G7" s="28"/>
      <c r="I7" s="2"/>
      <c r="J7" s="3" t="s">
        <v>29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</row>
    <row r="8" spans="1:15" s="14" customFormat="1" ht="14.5" x14ac:dyDescent="0.35">
      <c r="A8" s="23"/>
      <c r="B8" s="24"/>
      <c r="C8" s="25">
        <v>3</v>
      </c>
      <c r="D8" s="26" t="s">
        <v>141</v>
      </c>
      <c r="E8" s="26" t="s">
        <v>56</v>
      </c>
      <c r="F8" s="27"/>
      <c r="G8" s="28"/>
      <c r="I8" s="29"/>
      <c r="J8" s="10"/>
      <c r="K8" s="10"/>
      <c r="L8" s="10"/>
      <c r="M8" s="10"/>
      <c r="N8" s="10"/>
      <c r="O8" s="10"/>
    </row>
    <row r="9" spans="1:15" s="14" customFormat="1" ht="14.5" x14ac:dyDescent="0.35">
      <c r="A9" s="23"/>
      <c r="B9" s="24"/>
      <c r="C9" s="25">
        <v>4</v>
      </c>
      <c r="D9" s="26" t="s">
        <v>142</v>
      </c>
      <c r="E9" s="26" t="s">
        <v>52</v>
      </c>
      <c r="F9" s="27"/>
      <c r="G9" s="28"/>
      <c r="I9" s="322" t="s">
        <v>34</v>
      </c>
      <c r="J9" s="322"/>
      <c r="K9" s="322"/>
      <c r="L9" s="322"/>
      <c r="M9" s="322"/>
      <c r="N9" s="322"/>
      <c r="O9" s="322"/>
    </row>
    <row r="10" spans="1:15" s="14" customFormat="1" ht="14.5" x14ac:dyDescent="0.35">
      <c r="A10" s="23"/>
      <c r="B10" s="24"/>
      <c r="C10" s="25">
        <v>5</v>
      </c>
      <c r="D10" s="26" t="s">
        <v>143</v>
      </c>
      <c r="E10" s="26" t="s">
        <v>28</v>
      </c>
      <c r="F10" s="27"/>
      <c r="G10" s="28"/>
    </row>
    <row r="11" spans="1:15" s="14" customFormat="1" ht="14.5" x14ac:dyDescent="0.35">
      <c r="A11" s="23"/>
      <c r="B11" s="24"/>
      <c r="C11" s="25">
        <v>6</v>
      </c>
      <c r="D11" s="26" t="s">
        <v>144</v>
      </c>
      <c r="E11" s="26" t="s">
        <v>33</v>
      </c>
      <c r="F11" s="27"/>
      <c r="G11" s="28"/>
    </row>
    <row r="12" spans="1:15" s="14" customFormat="1" ht="14.5" x14ac:dyDescent="0.35">
      <c r="A12" s="23"/>
      <c r="B12" s="24"/>
      <c r="C12" s="25">
        <v>7</v>
      </c>
      <c r="D12" s="28" t="s">
        <v>145</v>
      </c>
      <c r="E12" s="26" t="s">
        <v>26</v>
      </c>
      <c r="F12" s="27"/>
      <c r="G12" s="28"/>
    </row>
    <row r="13" spans="1:15" s="14" customFormat="1" ht="14.5" x14ac:dyDescent="0.35">
      <c r="A13" s="23"/>
      <c r="B13" s="24"/>
      <c r="C13" s="25">
        <v>8</v>
      </c>
      <c r="D13" s="28" t="s">
        <v>146</v>
      </c>
      <c r="E13" s="26" t="s">
        <v>31</v>
      </c>
      <c r="F13" s="27"/>
      <c r="G13" s="28"/>
    </row>
    <row r="14" spans="1:15" s="14" customFormat="1" ht="14.5" x14ac:dyDescent="0.35">
      <c r="A14" s="23"/>
      <c r="B14" s="24"/>
      <c r="C14" s="25">
        <v>9</v>
      </c>
      <c r="D14" s="28" t="s">
        <v>147</v>
      </c>
      <c r="E14" s="26" t="s">
        <v>148</v>
      </c>
      <c r="F14" s="27"/>
      <c r="G14" s="28"/>
    </row>
    <row r="15" spans="1:15" s="14" customFormat="1" ht="14.5" x14ac:dyDescent="0.35">
      <c r="A15" s="23"/>
      <c r="B15" s="24"/>
      <c r="C15" s="25">
        <v>10</v>
      </c>
      <c r="D15" s="28" t="s">
        <v>149</v>
      </c>
      <c r="E15" s="26" t="s">
        <v>26</v>
      </c>
      <c r="F15" s="27"/>
      <c r="G15" s="28"/>
    </row>
    <row r="16" spans="1:15" s="14" customFormat="1" ht="14.5" x14ac:dyDescent="0.35">
      <c r="A16" s="23"/>
      <c r="B16" s="24"/>
      <c r="C16" s="25">
        <v>11</v>
      </c>
      <c r="D16" s="28" t="s">
        <v>150</v>
      </c>
      <c r="E16" s="26" t="s">
        <v>56</v>
      </c>
      <c r="F16" s="27"/>
      <c r="G16" s="28"/>
    </row>
    <row r="17" spans="1:7" s="14" customFormat="1" ht="14.5" x14ac:dyDescent="0.35">
      <c r="A17" s="23"/>
      <c r="B17" s="24"/>
      <c r="C17" s="25">
        <v>12</v>
      </c>
      <c r="D17" s="28" t="s">
        <v>151</v>
      </c>
      <c r="E17" s="28" t="s">
        <v>36</v>
      </c>
      <c r="F17" s="27"/>
      <c r="G17" s="28"/>
    </row>
    <row r="18" spans="1:7" s="14" customFormat="1" ht="14.5" x14ac:dyDescent="0.35">
      <c r="A18" s="23"/>
      <c r="B18" s="24"/>
      <c r="C18" s="25">
        <v>13</v>
      </c>
      <c r="D18" s="28" t="s">
        <v>152</v>
      </c>
      <c r="E18" s="26" t="s">
        <v>28</v>
      </c>
      <c r="F18" s="27"/>
      <c r="G18" s="28"/>
    </row>
    <row r="19" spans="1:7" s="14" customFormat="1" ht="14.5" x14ac:dyDescent="0.35">
      <c r="A19" s="23"/>
      <c r="B19" s="24"/>
      <c r="C19" s="25">
        <v>14</v>
      </c>
      <c r="D19" s="28" t="s">
        <v>153</v>
      </c>
      <c r="E19" s="26" t="s">
        <v>31</v>
      </c>
      <c r="F19" s="27"/>
      <c r="G19" s="28"/>
    </row>
    <row r="20" spans="1:7" s="14" customFormat="1" ht="14.5" x14ac:dyDescent="0.35">
      <c r="A20" s="23"/>
      <c r="B20" s="24"/>
      <c r="C20" s="25">
        <v>15</v>
      </c>
      <c r="D20" s="28" t="s">
        <v>154</v>
      </c>
      <c r="E20" s="26" t="s">
        <v>58</v>
      </c>
      <c r="F20" s="27"/>
      <c r="G20" s="28"/>
    </row>
    <row r="21" spans="1:7" s="14" customFormat="1" ht="14.5" x14ac:dyDescent="0.35">
      <c r="A21" s="23"/>
      <c r="B21" s="24"/>
      <c r="C21" s="25">
        <v>16</v>
      </c>
      <c r="D21" s="28" t="s">
        <v>155</v>
      </c>
      <c r="E21" s="28" t="s">
        <v>56</v>
      </c>
      <c r="F21" s="27"/>
      <c r="G21" s="28"/>
    </row>
    <row r="22" spans="1:7" s="14" customFormat="1" ht="14.5" x14ac:dyDescent="0.35">
      <c r="A22" s="23"/>
      <c r="B22" s="24"/>
      <c r="C22" s="25">
        <v>17</v>
      </c>
      <c r="D22" s="28" t="s">
        <v>156</v>
      </c>
      <c r="E22" s="26" t="s">
        <v>157</v>
      </c>
      <c r="F22" s="27"/>
      <c r="G22" s="28"/>
    </row>
    <row r="23" spans="1:7" s="14" customFormat="1" ht="14.5" x14ac:dyDescent="0.35">
      <c r="A23" s="23"/>
      <c r="B23" s="24"/>
      <c r="C23" s="25">
        <v>18</v>
      </c>
      <c r="D23" s="28" t="s">
        <v>158</v>
      </c>
      <c r="E23" s="26" t="s">
        <v>159</v>
      </c>
      <c r="F23" s="27"/>
      <c r="G23" s="28"/>
    </row>
    <row r="24" spans="1:7" s="14" customFormat="1" ht="14.5" x14ac:dyDescent="0.35">
      <c r="A24" s="23"/>
      <c r="B24" s="24"/>
      <c r="C24" s="25">
        <v>19</v>
      </c>
      <c r="D24" s="28" t="s">
        <v>160</v>
      </c>
      <c r="E24" s="26" t="s">
        <v>28</v>
      </c>
      <c r="F24" s="27"/>
      <c r="G24" s="28"/>
    </row>
    <row r="25" spans="1:7" s="14" customFormat="1" ht="14.5" x14ac:dyDescent="0.35">
      <c r="A25" s="23"/>
      <c r="B25" s="24"/>
      <c r="C25" s="25">
        <v>20</v>
      </c>
      <c r="D25" s="28" t="s">
        <v>161</v>
      </c>
      <c r="E25" s="28" t="s">
        <v>159</v>
      </c>
      <c r="F25" s="27"/>
      <c r="G25" s="28"/>
    </row>
    <row r="26" spans="1:7" s="14" customFormat="1" ht="14.5" x14ac:dyDescent="0.35">
      <c r="A26" s="23"/>
      <c r="B26" s="24"/>
      <c r="C26" s="25">
        <v>21</v>
      </c>
      <c r="D26" s="28" t="s">
        <v>162</v>
      </c>
      <c r="E26" s="28" t="s">
        <v>68</v>
      </c>
      <c r="F26" s="27"/>
      <c r="G26" s="28"/>
    </row>
    <row r="27" spans="1:7" s="14" customFormat="1" ht="14.5" x14ac:dyDescent="0.35">
      <c r="A27" s="23"/>
      <c r="B27" s="24"/>
      <c r="C27" s="25">
        <v>22</v>
      </c>
      <c r="D27" s="28" t="s">
        <v>163</v>
      </c>
      <c r="E27" s="26" t="s">
        <v>36</v>
      </c>
      <c r="F27" s="27"/>
      <c r="G27" s="28"/>
    </row>
    <row r="28" spans="1:7" s="14" customFormat="1" ht="14.5" x14ac:dyDescent="0.35">
      <c r="A28" s="23"/>
      <c r="B28" s="24"/>
      <c r="C28" s="25">
        <v>23</v>
      </c>
      <c r="D28" s="28" t="s">
        <v>164</v>
      </c>
      <c r="E28" s="28" t="s">
        <v>56</v>
      </c>
      <c r="F28" s="27"/>
      <c r="G28" s="28"/>
    </row>
    <row r="29" spans="1:7" s="14" customFormat="1" ht="14.5" x14ac:dyDescent="0.35">
      <c r="A29" s="23"/>
      <c r="B29" s="24"/>
      <c r="C29" s="25">
        <v>24</v>
      </c>
      <c r="D29" s="28" t="s">
        <v>165</v>
      </c>
      <c r="E29" s="26" t="s">
        <v>159</v>
      </c>
      <c r="F29" s="27"/>
      <c r="G29" s="28"/>
    </row>
    <row r="30" spans="1:7" s="14" customFormat="1" ht="14.5" x14ac:dyDescent="0.35">
      <c r="A30" s="23"/>
      <c r="B30" s="24"/>
      <c r="C30" s="25">
        <v>25</v>
      </c>
      <c r="D30" s="28" t="s">
        <v>166</v>
      </c>
      <c r="E30" s="28" t="s">
        <v>33</v>
      </c>
      <c r="F30" s="27"/>
      <c r="G30" s="28"/>
    </row>
    <row r="31" spans="1:7" s="14" customFormat="1" ht="14.5" x14ac:dyDescent="0.35">
      <c r="A31" s="23"/>
      <c r="B31" s="24"/>
      <c r="C31" s="25">
        <v>26</v>
      </c>
      <c r="D31" s="28" t="s">
        <v>167</v>
      </c>
      <c r="E31" s="28" t="s">
        <v>157</v>
      </c>
      <c r="F31" s="27"/>
      <c r="G31" s="28"/>
    </row>
    <row r="32" spans="1:7" s="14" customFormat="1" ht="14.5" x14ac:dyDescent="0.35">
      <c r="A32" s="23"/>
      <c r="B32" s="24"/>
      <c r="C32" s="25">
        <v>27</v>
      </c>
      <c r="D32" s="28" t="s">
        <v>168</v>
      </c>
      <c r="E32" s="28" t="s">
        <v>68</v>
      </c>
      <c r="F32" s="27"/>
      <c r="G32" s="28"/>
    </row>
    <row r="33" spans="1:15" s="14" customFormat="1" ht="14.5" x14ac:dyDescent="0.35">
      <c r="A33" s="23"/>
      <c r="B33" s="24"/>
      <c r="C33" s="25">
        <v>28</v>
      </c>
      <c r="D33" s="28" t="s">
        <v>169</v>
      </c>
      <c r="E33" s="28" t="s">
        <v>56</v>
      </c>
      <c r="F33" s="27"/>
      <c r="G33" s="28"/>
    </row>
    <row r="34" spans="1:15" s="14" customFormat="1" ht="14.5" x14ac:dyDescent="0.35">
      <c r="A34" s="23"/>
      <c r="B34" s="24"/>
      <c r="C34" s="25"/>
      <c r="D34" s="26"/>
      <c r="E34" s="26"/>
      <c r="F34" s="27"/>
      <c r="G34" s="28"/>
    </row>
    <row r="35" spans="1:15" s="14" customFormat="1" ht="14.5" x14ac:dyDescent="0.35">
      <c r="A35" s="23"/>
      <c r="B35" s="24"/>
      <c r="C35" s="25"/>
      <c r="D35" s="26"/>
      <c r="E35" s="26"/>
      <c r="F35" s="27"/>
      <c r="G35" s="28"/>
    </row>
    <row r="36" spans="1:15" s="14" customFormat="1" ht="14.5" x14ac:dyDescent="0.35">
      <c r="A36" s="23"/>
      <c r="B36" s="24"/>
      <c r="C36" s="25"/>
      <c r="D36" s="26"/>
      <c r="E36" s="26"/>
      <c r="F36" s="27"/>
      <c r="G36" s="28"/>
    </row>
    <row r="37" spans="1:15" s="14" customFormat="1" ht="14.5" x14ac:dyDescent="0.35">
      <c r="A37" s="23"/>
      <c r="B37" s="24"/>
      <c r="C37" s="25"/>
      <c r="D37" s="26"/>
      <c r="E37" s="26"/>
      <c r="F37" s="27"/>
      <c r="G37" s="28"/>
      <c r="I37" s="31"/>
      <c r="J37" s="31"/>
      <c r="K37" s="31"/>
      <c r="L37" s="31"/>
      <c r="M37" s="31"/>
      <c r="N37" s="31"/>
      <c r="O37" s="31"/>
    </row>
    <row r="38" spans="1:15" s="14" customFormat="1" ht="14.5" x14ac:dyDescent="0.35">
      <c r="A38" s="23"/>
      <c r="B38" s="24"/>
      <c r="C38" s="25"/>
      <c r="D38" s="26"/>
      <c r="E38" s="26"/>
      <c r="F38" s="27"/>
      <c r="G38" s="28"/>
      <c r="I38" s="31"/>
      <c r="J38" s="31"/>
      <c r="K38" s="31"/>
      <c r="L38" s="31"/>
      <c r="M38" s="31"/>
      <c r="N38" s="31"/>
      <c r="O38" s="31"/>
    </row>
    <row r="39" spans="1:15" s="14" customFormat="1" ht="14.5" x14ac:dyDescent="0.35">
      <c r="A39" s="23"/>
      <c r="B39" s="24"/>
      <c r="C39" s="25"/>
      <c r="D39" s="26"/>
      <c r="E39" s="26"/>
      <c r="F39" s="27"/>
      <c r="G39" s="28"/>
      <c r="I39" s="31"/>
      <c r="J39" s="31"/>
      <c r="K39" s="31"/>
      <c r="L39" s="31"/>
      <c r="M39" s="31"/>
      <c r="N39" s="31"/>
      <c r="O39" s="31"/>
    </row>
    <row r="40" spans="1:15" s="14" customFormat="1" ht="14.5" x14ac:dyDescent="0.35">
      <c r="A40" s="23"/>
      <c r="B40" s="24"/>
      <c r="C40" s="25"/>
      <c r="D40" s="26"/>
      <c r="E40" s="26"/>
      <c r="F40" s="27"/>
      <c r="G40" s="28"/>
      <c r="I40" s="31"/>
      <c r="J40" s="31"/>
      <c r="K40" s="31"/>
      <c r="L40" s="31"/>
      <c r="M40" s="31"/>
      <c r="N40" s="31"/>
      <c r="O40" s="31"/>
    </row>
    <row r="41" spans="1:15" s="14" customFormat="1" ht="14.5" x14ac:dyDescent="0.35">
      <c r="A41" s="23"/>
      <c r="B41" s="24"/>
      <c r="C41" s="25"/>
      <c r="D41" s="26"/>
      <c r="E41" s="26"/>
      <c r="F41" s="27"/>
      <c r="G41" s="28"/>
      <c r="I41" s="31"/>
      <c r="J41" s="31"/>
      <c r="K41" s="31"/>
      <c r="L41" s="31"/>
      <c r="M41" s="31"/>
      <c r="N41" s="31"/>
      <c r="O41" s="31"/>
    </row>
    <row r="42" spans="1:15" s="14" customFormat="1" ht="14.5" x14ac:dyDescent="0.35">
      <c r="A42" s="23"/>
      <c r="B42" s="24"/>
      <c r="C42" s="25"/>
      <c r="D42" s="26"/>
      <c r="E42" s="26"/>
      <c r="F42" s="27"/>
      <c r="G42" s="28"/>
      <c r="I42" s="31"/>
      <c r="J42" s="31"/>
      <c r="K42" s="31"/>
      <c r="L42" s="31"/>
      <c r="M42" s="31"/>
      <c r="N42" s="31"/>
      <c r="O42" s="31"/>
    </row>
    <row r="43" spans="1:15" s="14" customFormat="1" ht="14.5" x14ac:dyDescent="0.35">
      <c r="A43" s="23"/>
      <c r="B43" s="24"/>
      <c r="C43" s="25"/>
      <c r="D43" s="26"/>
      <c r="E43" s="26"/>
      <c r="F43" s="27"/>
      <c r="G43" s="28"/>
      <c r="I43" s="31"/>
      <c r="J43" s="31"/>
      <c r="K43" s="31"/>
      <c r="L43" s="31"/>
      <c r="M43" s="31"/>
      <c r="N43" s="31"/>
      <c r="O43" s="31"/>
    </row>
    <row r="44" spans="1:15" s="14" customFormat="1" ht="14.5" x14ac:dyDescent="0.35">
      <c r="A44" s="23"/>
      <c r="B44" s="24"/>
      <c r="C44" s="25"/>
      <c r="D44" s="26"/>
      <c r="E44" s="26"/>
      <c r="F44" s="27"/>
      <c r="G44" s="28"/>
      <c r="I44" s="31"/>
      <c r="J44" s="31"/>
      <c r="K44" s="31"/>
      <c r="L44" s="31"/>
      <c r="M44" s="31"/>
      <c r="N44" s="31"/>
      <c r="O44" s="31"/>
    </row>
    <row r="45" spans="1:15" s="14" customFormat="1" ht="14.5" x14ac:dyDescent="0.35">
      <c r="A45" s="23"/>
      <c r="B45" s="24"/>
      <c r="C45" s="25"/>
      <c r="D45" s="26"/>
      <c r="E45" s="26"/>
      <c r="F45" s="27"/>
      <c r="G45" s="28"/>
      <c r="I45" s="31"/>
      <c r="J45" s="31"/>
      <c r="K45" s="31"/>
      <c r="L45" s="31"/>
      <c r="M45" s="31"/>
      <c r="N45" s="31"/>
      <c r="O45" s="31"/>
    </row>
    <row r="46" spans="1:15" s="14" customFormat="1" ht="14.5" x14ac:dyDescent="0.35">
      <c r="A46" s="23"/>
      <c r="B46" s="24"/>
      <c r="C46" s="25"/>
      <c r="D46" s="26"/>
      <c r="E46" s="26"/>
      <c r="F46" s="27"/>
      <c r="G46" s="28"/>
      <c r="I46" s="31"/>
      <c r="J46" s="31"/>
      <c r="K46" s="31"/>
      <c r="L46" s="31"/>
      <c r="M46" s="31"/>
      <c r="N46" s="31"/>
      <c r="O46" s="31"/>
    </row>
    <row r="47" spans="1:15" s="14" customFormat="1" ht="14.5" x14ac:dyDescent="0.35">
      <c r="A47" s="23"/>
      <c r="B47" s="24"/>
      <c r="C47" s="25"/>
      <c r="D47" s="26"/>
      <c r="E47" s="26"/>
      <c r="F47" s="27"/>
      <c r="G47" s="28"/>
      <c r="I47" s="31"/>
      <c r="J47" s="31"/>
      <c r="K47" s="31"/>
      <c r="L47" s="31"/>
      <c r="M47" s="31"/>
      <c r="N47" s="31"/>
      <c r="O47" s="31"/>
    </row>
    <row r="48" spans="1:15" s="14" customFormat="1" ht="14.5" x14ac:dyDescent="0.35">
      <c r="A48" s="23"/>
      <c r="B48" s="24"/>
      <c r="C48" s="25"/>
      <c r="D48" s="26"/>
      <c r="E48" s="26"/>
      <c r="F48" s="27"/>
      <c r="G48" s="28"/>
      <c r="I48" s="31"/>
      <c r="J48" s="31"/>
      <c r="K48" s="31"/>
      <c r="L48" s="31"/>
      <c r="M48" s="31"/>
      <c r="N48" s="31"/>
      <c r="O48" s="31"/>
    </row>
    <row r="49" spans="1:15" s="14" customFormat="1" ht="14.5" x14ac:dyDescent="0.35">
      <c r="A49" s="23"/>
      <c r="B49" s="24"/>
      <c r="C49" s="25"/>
      <c r="D49" s="26"/>
      <c r="E49" s="26"/>
      <c r="F49" s="27"/>
      <c r="G49" s="28"/>
      <c r="I49" s="31"/>
      <c r="J49" s="31"/>
      <c r="K49" s="31"/>
      <c r="L49" s="31"/>
      <c r="M49" s="31"/>
      <c r="N49" s="31"/>
      <c r="O49" s="31"/>
    </row>
    <row r="50" spans="1:15" s="14" customFormat="1" ht="14.5" x14ac:dyDescent="0.35">
      <c r="A50" s="23"/>
      <c r="B50" s="24"/>
      <c r="C50" s="25"/>
      <c r="D50" s="26"/>
      <c r="E50" s="26"/>
      <c r="F50" s="27"/>
      <c r="G50" s="28"/>
      <c r="I50" s="31"/>
      <c r="J50" s="31"/>
      <c r="K50" s="31"/>
      <c r="L50" s="31"/>
      <c r="M50" s="31"/>
      <c r="N50" s="31"/>
      <c r="O50" s="31"/>
    </row>
    <row r="51" spans="1:15" s="14" customFormat="1" ht="14.5" x14ac:dyDescent="0.35">
      <c r="A51" s="23"/>
      <c r="B51" s="24"/>
      <c r="C51" s="25"/>
      <c r="D51" s="26"/>
      <c r="E51" s="26"/>
      <c r="F51" s="27"/>
      <c r="G51" s="28"/>
      <c r="I51" s="31"/>
      <c r="J51" s="31"/>
      <c r="K51" s="31"/>
      <c r="L51" s="31"/>
      <c r="M51" s="31"/>
      <c r="N51" s="31"/>
      <c r="O51" s="31"/>
    </row>
    <row r="52" spans="1:15" s="14" customFormat="1" ht="14.5" x14ac:dyDescent="0.35">
      <c r="A52" s="23"/>
      <c r="B52" s="24"/>
      <c r="C52" s="25"/>
      <c r="D52" s="26"/>
      <c r="E52" s="26"/>
      <c r="F52" s="27"/>
      <c r="G52" s="28"/>
      <c r="I52" s="31"/>
      <c r="J52" s="31"/>
      <c r="K52" s="31"/>
      <c r="L52" s="31"/>
      <c r="M52" s="31"/>
      <c r="N52" s="31"/>
      <c r="O52" s="31"/>
    </row>
    <row r="53" spans="1:15" s="14" customFormat="1" ht="14.5" x14ac:dyDescent="0.35">
      <c r="A53" s="23"/>
      <c r="B53" s="24"/>
      <c r="C53" s="25"/>
      <c r="D53" s="26"/>
      <c r="E53" s="26"/>
      <c r="F53" s="27"/>
      <c r="G53" s="28"/>
      <c r="I53" s="31"/>
      <c r="J53" s="31"/>
      <c r="K53" s="31"/>
      <c r="L53" s="31"/>
      <c r="M53" s="31"/>
      <c r="N53" s="31"/>
      <c r="O53" s="31"/>
    </row>
    <row r="54" spans="1:15" s="14" customFormat="1" ht="14.5" x14ac:dyDescent="0.35">
      <c r="A54" s="23"/>
      <c r="B54" s="24"/>
      <c r="C54" s="25"/>
      <c r="D54" s="26"/>
      <c r="E54" s="26"/>
      <c r="F54" s="27"/>
      <c r="G54" s="28"/>
      <c r="I54" s="31"/>
      <c r="J54" s="31"/>
      <c r="K54" s="31"/>
      <c r="L54" s="31"/>
      <c r="M54" s="31"/>
      <c r="N54" s="31"/>
      <c r="O54" s="31"/>
    </row>
    <row r="55" spans="1:15" s="14" customFormat="1" ht="14.5" x14ac:dyDescent="0.35">
      <c r="A55" s="23"/>
      <c r="B55" s="24"/>
      <c r="C55" s="25"/>
      <c r="D55" s="26"/>
      <c r="E55" s="26"/>
      <c r="F55" s="27"/>
      <c r="G55" s="28"/>
      <c r="I55" s="31"/>
      <c r="J55" s="31"/>
      <c r="K55" s="31"/>
      <c r="L55" s="31"/>
      <c r="M55" s="31"/>
      <c r="N55" s="31"/>
      <c r="O55" s="31"/>
    </row>
    <row r="56" spans="1:15" s="14" customFormat="1" ht="14.5" x14ac:dyDescent="0.35">
      <c r="A56" s="23"/>
      <c r="B56" s="24"/>
      <c r="C56" s="25"/>
      <c r="D56" s="26"/>
      <c r="E56" s="26"/>
      <c r="F56" s="27"/>
      <c r="G56" s="28"/>
      <c r="I56" s="31"/>
      <c r="J56" s="31"/>
      <c r="K56" s="31"/>
      <c r="L56" s="31"/>
      <c r="M56" s="31"/>
      <c r="N56" s="31"/>
      <c r="O56" s="31"/>
    </row>
    <row r="57" spans="1:15" s="14" customFormat="1" ht="14.5" x14ac:dyDescent="0.35">
      <c r="A57" s="23"/>
      <c r="B57" s="24"/>
      <c r="C57" s="25"/>
      <c r="D57" s="26"/>
      <c r="E57" s="26"/>
      <c r="F57" s="27"/>
      <c r="G57" s="28"/>
      <c r="I57" s="31"/>
      <c r="J57" s="31"/>
      <c r="K57" s="31"/>
      <c r="L57" s="31"/>
      <c r="M57" s="31"/>
      <c r="N57" s="31"/>
      <c r="O57" s="31"/>
    </row>
    <row r="58" spans="1:15" s="14" customFormat="1" ht="14.5" x14ac:dyDescent="0.35">
      <c r="A58" s="23"/>
      <c r="B58" s="24"/>
      <c r="C58" s="25"/>
      <c r="D58" s="26"/>
      <c r="E58" s="26"/>
      <c r="F58" s="27"/>
      <c r="G58" s="28"/>
      <c r="I58" s="31"/>
      <c r="J58" s="31"/>
      <c r="K58" s="31"/>
      <c r="L58" s="31"/>
      <c r="M58" s="31"/>
      <c r="N58" s="31"/>
      <c r="O58" s="31"/>
    </row>
    <row r="59" spans="1:15" s="14" customFormat="1" ht="14.5" x14ac:dyDescent="0.35">
      <c r="A59" s="23"/>
      <c r="B59" s="24"/>
      <c r="C59" s="25"/>
      <c r="D59" s="26"/>
      <c r="E59" s="26"/>
      <c r="F59" s="27"/>
      <c r="G59" s="28"/>
      <c r="I59" s="31"/>
      <c r="J59" s="31"/>
      <c r="K59" s="31"/>
      <c r="L59" s="31"/>
      <c r="M59" s="31"/>
      <c r="N59" s="31"/>
      <c r="O59" s="31"/>
    </row>
    <row r="60" spans="1:15" s="14" customFormat="1" ht="14.5" x14ac:dyDescent="0.35">
      <c r="A60" s="23"/>
      <c r="B60" s="24"/>
      <c r="C60" s="25"/>
      <c r="D60" s="26"/>
      <c r="E60" s="26"/>
      <c r="F60" s="27"/>
      <c r="G60" s="28"/>
      <c r="I60" s="31"/>
      <c r="J60" s="31"/>
      <c r="K60" s="31"/>
      <c r="L60" s="31"/>
      <c r="M60" s="31"/>
      <c r="N60" s="31"/>
      <c r="O60" s="31"/>
    </row>
    <row r="61" spans="1:15" s="14" customFormat="1" ht="14.5" x14ac:dyDescent="0.35">
      <c r="A61" s="23"/>
      <c r="B61" s="24"/>
      <c r="C61" s="25"/>
      <c r="D61" s="26"/>
      <c r="E61" s="26"/>
      <c r="F61" s="27"/>
      <c r="G61" s="28"/>
      <c r="I61" s="31"/>
      <c r="J61" s="31"/>
      <c r="K61" s="31"/>
      <c r="L61" s="31"/>
      <c r="M61" s="31"/>
      <c r="N61" s="31"/>
      <c r="O61" s="31"/>
    </row>
    <row r="62" spans="1:15" s="14" customFormat="1" ht="14.5" x14ac:dyDescent="0.35">
      <c r="A62" s="23"/>
      <c r="B62" s="24"/>
      <c r="C62" s="25"/>
      <c r="D62" s="26"/>
      <c r="E62" s="26"/>
      <c r="F62" s="27"/>
      <c r="G62" s="28"/>
      <c r="I62" s="31"/>
      <c r="J62" s="31"/>
      <c r="K62" s="31"/>
      <c r="L62" s="31"/>
      <c r="M62" s="31"/>
      <c r="N62" s="31"/>
      <c r="O62" s="31"/>
    </row>
    <row r="63" spans="1:15" s="14" customFormat="1" ht="14.5" x14ac:dyDescent="0.35">
      <c r="A63" s="23"/>
      <c r="B63" s="24"/>
      <c r="C63" s="25"/>
      <c r="D63" s="26"/>
      <c r="E63" s="26"/>
      <c r="F63" s="27"/>
      <c r="G63" s="28"/>
      <c r="I63" s="31"/>
      <c r="J63" s="31"/>
      <c r="K63" s="31"/>
      <c r="L63" s="31"/>
      <c r="M63" s="31"/>
      <c r="N63" s="31"/>
      <c r="O63" s="31"/>
    </row>
    <row r="64" spans="1:15" s="14" customFormat="1" ht="14.5" x14ac:dyDescent="0.35">
      <c r="A64" s="23"/>
      <c r="B64" s="24"/>
      <c r="C64" s="25"/>
      <c r="D64" s="26"/>
      <c r="E64" s="26"/>
      <c r="F64" s="27"/>
      <c r="G64" s="28"/>
      <c r="I64" s="31"/>
      <c r="J64" s="31"/>
      <c r="K64" s="31"/>
      <c r="L64" s="31"/>
      <c r="M64" s="31"/>
      <c r="N64" s="31"/>
      <c r="O64" s="31"/>
    </row>
    <row r="65" spans="1:15" s="14" customFormat="1" ht="14.5" x14ac:dyDescent="0.35">
      <c r="A65" s="23"/>
      <c r="B65" s="24"/>
      <c r="C65" s="25"/>
      <c r="D65" s="26"/>
      <c r="E65" s="26"/>
      <c r="F65" s="27"/>
      <c r="G65" s="28"/>
      <c r="I65" s="31"/>
      <c r="J65" s="31"/>
      <c r="K65" s="31"/>
      <c r="L65" s="31"/>
      <c r="M65" s="31"/>
      <c r="N65" s="31"/>
      <c r="O65" s="31"/>
    </row>
    <row r="66" spans="1:15" s="14" customFormat="1" ht="14.5" x14ac:dyDescent="0.35">
      <c r="A66" s="23"/>
      <c r="B66" s="24"/>
      <c r="C66" s="25"/>
      <c r="D66" s="26"/>
      <c r="E66" s="26"/>
      <c r="F66" s="27"/>
      <c r="G66" s="28"/>
      <c r="I66" s="31"/>
      <c r="J66" s="31"/>
      <c r="K66" s="31"/>
      <c r="L66" s="31"/>
      <c r="M66" s="31"/>
      <c r="N66" s="31"/>
      <c r="O66" s="31"/>
    </row>
    <row r="67" spans="1:15" s="14" customFormat="1" ht="14.5" x14ac:dyDescent="0.35">
      <c r="A67" s="23"/>
      <c r="B67" s="24"/>
      <c r="C67" s="25"/>
      <c r="D67" s="26"/>
      <c r="E67" s="26"/>
      <c r="F67" s="27"/>
      <c r="G67" s="28"/>
      <c r="I67" s="31"/>
      <c r="J67" s="31"/>
      <c r="K67" s="31"/>
      <c r="L67" s="31"/>
      <c r="M67" s="31"/>
      <c r="N67" s="31"/>
      <c r="O67" s="31"/>
    </row>
    <row r="68" spans="1:15" s="14" customFormat="1" ht="14.5" x14ac:dyDescent="0.35">
      <c r="A68" s="23"/>
      <c r="B68" s="24"/>
      <c r="C68" s="25"/>
      <c r="D68" s="26"/>
      <c r="E68" s="26"/>
      <c r="F68" s="27"/>
      <c r="G68" s="28"/>
      <c r="I68" s="31"/>
      <c r="J68" s="31"/>
      <c r="K68" s="31"/>
      <c r="L68" s="31"/>
      <c r="M68" s="31"/>
      <c r="N68" s="31"/>
      <c r="O68" s="31"/>
    </row>
    <row r="69" spans="1:15" s="14" customFormat="1" ht="14.5" x14ac:dyDescent="0.35">
      <c r="A69" s="23"/>
      <c r="B69" s="24"/>
      <c r="C69" s="25"/>
      <c r="D69" s="26"/>
      <c r="E69" s="26"/>
      <c r="F69" s="27"/>
      <c r="G69" s="28"/>
      <c r="I69" s="31"/>
      <c r="J69" s="31"/>
      <c r="K69" s="31"/>
      <c r="L69" s="31"/>
      <c r="M69" s="31"/>
      <c r="N69" s="31"/>
      <c r="O69" s="31"/>
    </row>
    <row r="70" spans="1:15" s="14" customFormat="1" ht="14.5" x14ac:dyDescent="0.35">
      <c r="A70" s="23"/>
      <c r="B70" s="24"/>
      <c r="C70" s="25"/>
      <c r="D70" s="26"/>
      <c r="E70" s="26"/>
      <c r="F70" s="27"/>
      <c r="G70" s="28"/>
      <c r="I70" s="31"/>
      <c r="J70" s="31"/>
      <c r="K70" s="31"/>
      <c r="L70" s="31"/>
      <c r="M70" s="31"/>
      <c r="N70" s="31"/>
      <c r="O70" s="31"/>
    </row>
    <row r="71" spans="1:15" s="14" customFormat="1" ht="14.5" x14ac:dyDescent="0.35">
      <c r="A71" s="23"/>
      <c r="B71" s="24"/>
      <c r="C71" s="25"/>
      <c r="D71" s="32"/>
      <c r="E71" s="26"/>
      <c r="F71" s="27"/>
      <c r="G71" s="28"/>
      <c r="I71" s="31"/>
      <c r="J71" s="31"/>
      <c r="K71" s="31"/>
      <c r="L71" s="31"/>
      <c r="M71" s="31"/>
      <c r="N71" s="31"/>
      <c r="O71" s="31"/>
    </row>
    <row r="72" spans="1:15" s="14" customFormat="1" ht="14.5" x14ac:dyDescent="0.35">
      <c r="A72" s="23"/>
      <c r="B72" s="24"/>
      <c r="C72" s="25"/>
      <c r="D72" s="26"/>
      <c r="E72" s="26"/>
      <c r="F72" s="27"/>
      <c r="G72" s="28"/>
      <c r="I72" s="31"/>
      <c r="J72" s="31"/>
      <c r="K72" s="31"/>
      <c r="L72" s="31"/>
      <c r="M72" s="31"/>
      <c r="N72" s="31"/>
      <c r="O72" s="31"/>
    </row>
    <row r="73" spans="1:15" s="14" customFormat="1" ht="14.5" x14ac:dyDescent="0.35">
      <c r="A73" s="23"/>
      <c r="B73" s="24"/>
      <c r="C73" s="25"/>
      <c r="D73" s="26"/>
      <c r="E73" s="26"/>
      <c r="F73" s="27"/>
      <c r="G73" s="28"/>
      <c r="I73" s="31"/>
      <c r="J73" s="31"/>
      <c r="K73" s="31"/>
      <c r="L73" s="31"/>
      <c r="M73" s="31"/>
      <c r="N73" s="31"/>
      <c r="O73" s="31"/>
    </row>
    <row r="74" spans="1:15" s="14" customFormat="1" ht="14.5" x14ac:dyDescent="0.35">
      <c r="A74" s="23"/>
      <c r="B74" s="24"/>
      <c r="C74" s="25"/>
      <c r="D74" s="26"/>
      <c r="E74" s="26"/>
      <c r="F74" s="27"/>
      <c r="G74" s="28"/>
      <c r="I74" s="31"/>
      <c r="J74" s="31"/>
      <c r="K74" s="31"/>
      <c r="L74" s="31"/>
      <c r="M74" s="31"/>
      <c r="N74" s="31"/>
      <c r="O74" s="31"/>
    </row>
    <row r="75" spans="1:15" ht="14.5" x14ac:dyDescent="0.35">
      <c r="A75" s="23"/>
      <c r="B75" s="24"/>
      <c r="C75" s="25"/>
      <c r="D75" s="26"/>
      <c r="E75" s="26"/>
      <c r="F75" s="27"/>
      <c r="G75" s="28"/>
    </row>
    <row r="76" spans="1:15" ht="14.5" x14ac:dyDescent="0.35">
      <c r="A76" s="23"/>
      <c r="B76" s="24"/>
      <c r="C76" s="25"/>
      <c r="D76" s="26"/>
      <c r="E76" s="26"/>
      <c r="F76" s="27"/>
      <c r="G76" s="28"/>
    </row>
    <row r="77" spans="1:15" ht="14.5" x14ac:dyDescent="0.35">
      <c r="A77" s="23"/>
      <c r="B77" s="24"/>
      <c r="C77" s="25"/>
      <c r="D77" s="26"/>
      <c r="E77" s="26"/>
      <c r="F77" s="27"/>
      <c r="G77" s="28"/>
    </row>
    <row r="78" spans="1:15" ht="14.5" x14ac:dyDescent="0.35">
      <c r="A78" s="23"/>
      <c r="B78" s="24"/>
      <c r="C78" s="25"/>
      <c r="D78" s="26"/>
      <c r="E78" s="26"/>
      <c r="F78" s="27"/>
      <c r="G78" s="28"/>
    </row>
    <row r="79" spans="1:15" ht="14.5" x14ac:dyDescent="0.35">
      <c r="A79" s="23"/>
      <c r="B79" s="24"/>
      <c r="C79" s="25"/>
      <c r="D79" s="26"/>
      <c r="E79" s="26"/>
      <c r="F79" s="27"/>
      <c r="G79" s="28"/>
    </row>
    <row r="80" spans="1:15" ht="14.5" x14ac:dyDescent="0.35">
      <c r="A80" s="23"/>
      <c r="B80" s="24"/>
      <c r="C80" s="25"/>
      <c r="D80" s="26"/>
      <c r="E80" s="26"/>
      <c r="F80" s="27"/>
      <c r="G80" s="28"/>
    </row>
    <row r="81" spans="1:7" ht="14.5" x14ac:dyDescent="0.35">
      <c r="A81" s="23"/>
      <c r="B81" s="24"/>
      <c r="C81" s="25"/>
      <c r="D81" s="26"/>
      <c r="E81" s="26"/>
      <c r="F81" s="27"/>
      <c r="G81" s="28"/>
    </row>
    <row r="82" spans="1:7" ht="14.5" x14ac:dyDescent="0.35">
      <c r="A82" s="23"/>
      <c r="B82" s="24"/>
      <c r="C82" s="25"/>
      <c r="D82" s="26"/>
      <c r="E82" s="26"/>
      <c r="F82" s="27"/>
      <c r="G82" s="28"/>
    </row>
    <row r="83" spans="1:7" ht="14.5" x14ac:dyDescent="0.35">
      <c r="A83" s="23"/>
      <c r="B83" s="24"/>
      <c r="C83" s="25"/>
      <c r="D83" s="26"/>
      <c r="E83" s="26"/>
      <c r="F83" s="27"/>
      <c r="G83" s="28"/>
    </row>
    <row r="84" spans="1:7" ht="14.5" x14ac:dyDescent="0.35">
      <c r="A84" s="23"/>
      <c r="B84" s="24"/>
      <c r="C84" s="25"/>
      <c r="D84" s="26"/>
      <c r="E84" s="26"/>
      <c r="F84" s="27"/>
      <c r="G84" s="28"/>
    </row>
    <row r="85" spans="1:7" ht="14.5" x14ac:dyDescent="0.35">
      <c r="A85" s="23"/>
      <c r="B85" s="24"/>
      <c r="C85" s="25"/>
      <c r="D85" s="26"/>
      <c r="E85" s="26"/>
      <c r="F85" s="27"/>
      <c r="G85" s="28"/>
    </row>
    <row r="86" spans="1:7" ht="14.5" x14ac:dyDescent="0.35">
      <c r="A86" s="23"/>
      <c r="B86" s="24"/>
      <c r="C86" s="25"/>
      <c r="D86" s="26"/>
      <c r="E86" s="26"/>
      <c r="F86" s="27"/>
      <c r="G86" s="28"/>
    </row>
    <row r="87" spans="1:7" ht="14.5" x14ac:dyDescent="0.35">
      <c r="A87" s="23"/>
      <c r="B87" s="24"/>
      <c r="C87" s="25"/>
      <c r="D87" s="26"/>
      <c r="E87" s="26"/>
      <c r="F87" s="27"/>
      <c r="G87" s="28"/>
    </row>
    <row r="88" spans="1:7" ht="14.5" x14ac:dyDescent="0.35">
      <c r="A88" s="23"/>
      <c r="B88" s="24"/>
      <c r="C88" s="25"/>
      <c r="D88" s="26"/>
      <c r="E88" s="26"/>
      <c r="F88" s="27"/>
      <c r="G88" s="28"/>
    </row>
    <row r="89" spans="1:7" ht="14.5" x14ac:dyDescent="0.35">
      <c r="A89" s="23"/>
      <c r="B89" s="24"/>
      <c r="C89" s="25"/>
      <c r="D89" s="26"/>
      <c r="E89" s="26"/>
      <c r="F89" s="27"/>
      <c r="G89" s="28"/>
    </row>
    <row r="90" spans="1:7" ht="14.5" x14ac:dyDescent="0.35">
      <c r="A90" s="23"/>
      <c r="B90" s="24"/>
      <c r="C90" s="25"/>
      <c r="D90" s="26"/>
      <c r="E90" s="26"/>
      <c r="F90" s="27"/>
      <c r="G90" s="28"/>
    </row>
    <row r="91" spans="1:7" ht="14.5" x14ac:dyDescent="0.35">
      <c r="A91" s="23"/>
      <c r="B91" s="24"/>
      <c r="C91" s="25"/>
      <c r="D91" s="26"/>
      <c r="E91" s="26"/>
      <c r="F91" s="27"/>
      <c r="G91" s="28"/>
    </row>
    <row r="92" spans="1:7" ht="14.5" x14ac:dyDescent="0.35">
      <c r="A92" s="23"/>
      <c r="B92" s="24"/>
      <c r="C92" s="25"/>
      <c r="D92" s="26"/>
      <c r="E92" s="26"/>
      <c r="F92" s="27"/>
      <c r="G92" s="28"/>
    </row>
    <row r="93" spans="1:7" ht="14.5" x14ac:dyDescent="0.35">
      <c r="A93" s="23"/>
      <c r="B93" s="24"/>
      <c r="C93" s="25"/>
      <c r="D93" s="26"/>
      <c r="E93" s="26"/>
      <c r="F93" s="27"/>
      <c r="G93" s="28"/>
    </row>
    <row r="94" spans="1:7" ht="14.5" x14ac:dyDescent="0.35">
      <c r="A94" s="23"/>
      <c r="B94" s="24"/>
      <c r="C94" s="25"/>
      <c r="D94" s="26"/>
      <c r="E94" s="26"/>
      <c r="F94" s="27"/>
      <c r="G94" s="28"/>
    </row>
    <row r="95" spans="1:7" ht="14.5" x14ac:dyDescent="0.35">
      <c r="A95" s="23"/>
      <c r="B95" s="24"/>
      <c r="C95" s="25"/>
      <c r="D95" s="26"/>
      <c r="E95" s="26"/>
      <c r="F95" s="27"/>
      <c r="G95" s="28"/>
    </row>
    <row r="96" spans="1:7" ht="14.5" x14ac:dyDescent="0.35">
      <c r="A96" s="23"/>
      <c r="B96" s="24"/>
      <c r="C96" s="25"/>
      <c r="D96" s="26"/>
      <c r="E96" s="26"/>
      <c r="F96" s="27"/>
      <c r="G96" s="28"/>
    </row>
    <row r="97" spans="1:7" ht="14.5" x14ac:dyDescent="0.35">
      <c r="A97" s="23"/>
      <c r="B97" s="24"/>
      <c r="C97" s="25"/>
      <c r="D97" s="26"/>
      <c r="E97" s="26"/>
      <c r="F97" s="27"/>
      <c r="G97" s="28"/>
    </row>
    <row r="98" spans="1:7" ht="14.5" x14ac:dyDescent="0.35">
      <c r="A98" s="23"/>
      <c r="B98" s="24"/>
      <c r="C98" s="25"/>
      <c r="D98" s="26"/>
      <c r="E98" s="26"/>
      <c r="F98" s="27"/>
      <c r="G98" s="28"/>
    </row>
    <row r="99" spans="1:7" ht="15" thickBot="1" x14ac:dyDescent="0.4">
      <c r="A99" s="23"/>
      <c r="B99" s="24"/>
      <c r="C99" s="25"/>
      <c r="D99" s="26"/>
      <c r="E99" s="26"/>
      <c r="F99" s="27"/>
      <c r="G99" s="28"/>
    </row>
    <row r="100" spans="1:7" ht="13.5" thickBot="1" x14ac:dyDescent="0.35">
      <c r="A100" s="34"/>
      <c r="B100" s="35"/>
      <c r="C100" s="36">
        <v>999</v>
      </c>
      <c r="D100" s="37" t="s">
        <v>72</v>
      </c>
      <c r="E100" s="38" t="s">
        <v>73</v>
      </c>
      <c r="F100" s="37"/>
      <c r="G100" s="39" t="s">
        <v>74</v>
      </c>
    </row>
  </sheetData>
  <mergeCells count="2">
    <mergeCell ref="A1:G1"/>
    <mergeCell ref="I9:O9"/>
  </mergeCells>
  <conditionalFormatting sqref="A6:G99">
    <cfRule type="expression" dxfId="50" priority="1" stopIfTrue="1">
      <formula>$F6="X"</formula>
    </cfRule>
  </conditionalFormatting>
  <dataValidations count="1">
    <dataValidation type="list" allowBlank="1" showInputMessage="1" showErrorMessage="1" sqref="D3" xr:uid="{8010B1DB-DF1D-4711-9207-800EA6A5DBF5}">
      <formula1>"U7 DEČKI,U7 DEKLICE,U9 DEČKI,U9 DEKLICE,U11 DEČKI,U11 DEKLICE,U13 DEČKI,U13 DEKLICE,U15 DEČKI,U15 DEKLICE,U17 DEČKI,U17 DEKLICE,U19 DEČKI,U19 DEKLICE,ČLANI,ČLANICE"</formula1>
    </dataValidation>
  </dataValidations>
  <printOptions horizontalCentered="1"/>
  <pageMargins left="0.74803149606299213" right="0.55118110236220474" top="0.47244094488188981" bottom="0.19685039370078741" header="0.51181102362204722" footer="0.31496062992125984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9D6B-23C1-4ED2-A47E-BE55231A2EEE}">
  <sheetPr>
    <tabColor theme="4"/>
  </sheetPr>
  <dimension ref="A1:AX155"/>
  <sheetViews>
    <sheetView workbookViewId="0">
      <selection activeCell="AB154" sqref="AB154"/>
    </sheetView>
  </sheetViews>
  <sheetFormatPr defaultColWidth="9.1796875" defaultRowHeight="14" x14ac:dyDescent="0.3"/>
  <cols>
    <col min="1" max="1" width="3.81640625" style="41" customWidth="1"/>
    <col min="2" max="2" width="3.26953125" style="44" customWidth="1"/>
    <col min="3" max="3" width="3.26953125" style="45" customWidth="1"/>
    <col min="4" max="4" width="1.26953125" style="42" customWidth="1"/>
    <col min="5" max="5" width="5" style="42" customWidth="1"/>
    <col min="6" max="11" width="2.7265625" style="42" customWidth="1"/>
    <col min="12" max="12" width="1.453125" style="42" customWidth="1"/>
    <col min="13" max="13" width="2.7265625" style="42" customWidth="1"/>
    <col min="14" max="14" width="3.26953125" style="42" customWidth="1"/>
    <col min="15" max="15" width="3" style="42" customWidth="1"/>
    <col min="16" max="16" width="2.7265625" style="42" customWidth="1"/>
    <col min="17" max="17" width="1.7265625" style="42" customWidth="1"/>
    <col min="18" max="19" width="2.7265625" style="42" customWidth="1"/>
    <col min="20" max="20" width="1.7265625" style="42" customWidth="1"/>
    <col min="21" max="22" width="2.7265625" style="42" customWidth="1"/>
    <col min="23" max="23" width="1.7265625" style="42" customWidth="1"/>
    <col min="24" max="25" width="2.7265625" style="42" customWidth="1"/>
    <col min="26" max="26" width="1.7265625" style="42" customWidth="1"/>
    <col min="27" max="28" width="2.7265625" style="42" customWidth="1"/>
    <col min="29" max="29" width="2.7265625" style="46" customWidth="1"/>
    <col min="30" max="31" width="2.7265625" style="42" customWidth="1"/>
    <col min="32" max="32" width="2.7265625" style="46" customWidth="1"/>
    <col min="33" max="34" width="2.7265625" style="42" customWidth="1"/>
    <col min="35" max="35" width="2.7265625" style="46" customWidth="1"/>
    <col min="36" max="36" width="2.7265625" style="42" customWidth="1"/>
    <col min="37" max="37" width="9.1796875" style="42"/>
    <col min="38" max="39" width="2" style="43" bestFit="1" customWidth="1"/>
    <col min="40" max="49" width="2" style="42" bestFit="1" customWidth="1"/>
    <col min="50" max="16384" width="9.1796875" style="42"/>
  </cols>
  <sheetData>
    <row r="1" spans="1:50" ht="11.5" x14ac:dyDescent="0.25">
      <c r="B1" s="323" t="str">
        <f>[3]Prijave!A1</f>
        <v>NAZIV TEKMOVANJA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5"/>
    </row>
    <row r="2" spans="1:50" ht="12" thickBot="1" x14ac:dyDescent="0.3">
      <c r="B2" s="326" t="str">
        <f>[3]Prijave!D3&amp;" - Predtekmovanje"</f>
        <v>U15 DEČKI - Predtekmovanje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8"/>
    </row>
    <row r="3" spans="1:50" ht="9" customHeight="1" thickBot="1" x14ac:dyDescent="0.35"/>
    <row r="4" spans="1:50" ht="12.75" customHeight="1" x14ac:dyDescent="0.25">
      <c r="B4" s="329">
        <v>1</v>
      </c>
      <c r="C4" s="331" t="s">
        <v>75</v>
      </c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3"/>
      <c r="P4" s="337">
        <v>1</v>
      </c>
      <c r="Q4" s="338"/>
      <c r="R4" s="339"/>
      <c r="S4" s="343">
        <v>2</v>
      </c>
      <c r="T4" s="338"/>
      <c r="U4" s="339"/>
      <c r="V4" s="343">
        <v>3</v>
      </c>
      <c r="W4" s="338"/>
      <c r="X4" s="339"/>
      <c r="Y4" s="343">
        <v>4</v>
      </c>
      <c r="Z4" s="338"/>
      <c r="AA4" s="345"/>
      <c r="AB4" s="347" t="s">
        <v>76</v>
      </c>
      <c r="AC4" s="348"/>
      <c r="AD4" s="349"/>
      <c r="AE4" s="353" t="s">
        <v>77</v>
      </c>
      <c r="AF4" s="348"/>
      <c r="AG4" s="349"/>
      <c r="AH4" s="353" t="s">
        <v>78</v>
      </c>
      <c r="AI4" s="348"/>
      <c r="AJ4" s="355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3.5" customHeight="1" thickBot="1" x14ac:dyDescent="0.3">
      <c r="B5" s="330"/>
      <c r="C5" s="334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6"/>
      <c r="P5" s="340"/>
      <c r="Q5" s="341"/>
      <c r="R5" s="342"/>
      <c r="S5" s="344"/>
      <c r="T5" s="341"/>
      <c r="U5" s="342"/>
      <c r="V5" s="344"/>
      <c r="W5" s="341"/>
      <c r="X5" s="342"/>
      <c r="Y5" s="344"/>
      <c r="Z5" s="341"/>
      <c r="AA5" s="346"/>
      <c r="AB5" s="350"/>
      <c r="AC5" s="351"/>
      <c r="AD5" s="352"/>
      <c r="AE5" s="354"/>
      <c r="AF5" s="351"/>
      <c r="AG5" s="352"/>
      <c r="AH5" s="354"/>
      <c r="AI5" s="351"/>
      <c r="AJ5" s="356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2" customHeight="1" x14ac:dyDescent="0.25">
      <c r="A6" s="357">
        <v>1</v>
      </c>
      <c r="B6" s="358">
        <v>1</v>
      </c>
      <c r="C6" s="360" t="str">
        <f>IF((A6=""),"",VLOOKUP(A6,[3]Prijave!$C$6:$E$100,2))</f>
        <v>MAČEK MAKS</v>
      </c>
      <c r="D6" s="361"/>
      <c r="E6" s="361"/>
      <c r="F6" s="361"/>
      <c r="G6" s="361"/>
      <c r="H6" s="361"/>
      <c r="I6" s="361"/>
      <c r="J6" s="361"/>
      <c r="K6" s="361"/>
      <c r="L6" s="362"/>
      <c r="M6" s="366" t="str">
        <f>IF((A6=""),"","("&amp;UPPER(VLOOKUP(A6,[3]Prijave!$C$6:$E$100,3))&amp;")")</f>
        <v>(LOG)</v>
      </c>
      <c r="N6" s="366"/>
      <c r="O6" s="367"/>
      <c r="P6" s="48"/>
      <c r="Q6" s="48"/>
      <c r="R6" s="49"/>
      <c r="S6" s="50">
        <f>IF(AH19&lt;&gt;"",AH19,"")</f>
        <v>3</v>
      </c>
      <c r="T6" s="51" t="s">
        <v>73</v>
      </c>
      <c r="U6" s="52">
        <f>IF(AJ19&lt;&gt;"",AJ19,"")</f>
        <v>0</v>
      </c>
      <c r="V6" s="50">
        <f>IF(AJ21&lt;&gt;"",AJ21,"")</f>
        <v>3</v>
      </c>
      <c r="W6" s="51" t="s">
        <v>73</v>
      </c>
      <c r="X6" s="52">
        <f>IF(AH21&lt;&gt;"",AH21,"")</f>
        <v>0</v>
      </c>
      <c r="Y6" s="50">
        <f>IF(AH16&lt;&gt;"",AH16,"")</f>
        <v>3</v>
      </c>
      <c r="Z6" s="53" t="s">
        <v>73</v>
      </c>
      <c r="AA6" s="54">
        <f>IF(AJ16&lt;&gt;"",AJ16,"")</f>
        <v>0</v>
      </c>
      <c r="AB6" s="370">
        <f>IF(AND(S6="",V6="",Y6=""),"",SUM(S6,V6,Y6))</f>
        <v>9</v>
      </c>
      <c r="AC6" s="372" t="s">
        <v>73</v>
      </c>
      <c r="AD6" s="374">
        <f>IF(AND(U6="",X6="",AA6=""),"",SUM(U6,X6,AA6))</f>
        <v>0</v>
      </c>
      <c r="AE6" s="376">
        <f>IF(SUM(T7,W7,Z7)&gt;0,SUM(T7,W7,Z7),"")</f>
        <v>6</v>
      </c>
      <c r="AF6" s="377"/>
      <c r="AG6" s="378"/>
      <c r="AH6" s="382" t="str">
        <f>IF(AE6&lt;&gt;"",(RANK(AE6,AE6:AG13)&amp;"."),"")</f>
        <v>1.</v>
      </c>
      <c r="AI6" s="382"/>
      <c r="AJ6" s="383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2" customHeight="1" x14ac:dyDescent="0.25">
      <c r="A7" s="357"/>
      <c r="B7" s="359"/>
      <c r="C7" s="363"/>
      <c r="D7" s="364"/>
      <c r="E7" s="364"/>
      <c r="F7" s="364"/>
      <c r="G7" s="364"/>
      <c r="H7" s="364"/>
      <c r="I7" s="364"/>
      <c r="J7" s="364"/>
      <c r="K7" s="364"/>
      <c r="L7" s="365"/>
      <c r="M7" s="368"/>
      <c r="N7" s="368"/>
      <c r="O7" s="369"/>
      <c r="P7" s="55"/>
      <c r="Q7" s="55"/>
      <c r="R7" s="56"/>
      <c r="S7" s="57"/>
      <c r="T7" s="58">
        <f>IF((S6=3),2,IF(U6=3,1,""))</f>
        <v>2</v>
      </c>
      <c r="U7" s="59"/>
      <c r="V7" s="57"/>
      <c r="W7" s="58">
        <f>IF((V6=3),2,IF(X6=3,1,""))</f>
        <v>2</v>
      </c>
      <c r="X7" s="59"/>
      <c r="Y7" s="57"/>
      <c r="Z7" s="58">
        <f>IF((Y6=3),2,IF(AA6=3,1,""))</f>
        <v>2</v>
      </c>
      <c r="AA7" s="60"/>
      <c r="AB7" s="371"/>
      <c r="AC7" s="373"/>
      <c r="AD7" s="375"/>
      <c r="AE7" s="379"/>
      <c r="AF7" s="380"/>
      <c r="AG7" s="381"/>
      <c r="AH7" s="384"/>
      <c r="AI7" s="384"/>
      <c r="AJ7" s="385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2" customHeight="1" x14ac:dyDescent="0.25">
      <c r="A8" s="357">
        <v>2</v>
      </c>
      <c r="B8" s="401">
        <v>2</v>
      </c>
      <c r="C8" s="403" t="str">
        <f>IF((A8=""),"",VLOOKUP(A8,[3]Prijave!$C$6:$E$100,2))</f>
        <v>URIKH DENIS</v>
      </c>
      <c r="D8" s="404"/>
      <c r="E8" s="404"/>
      <c r="F8" s="404"/>
      <c r="G8" s="404"/>
      <c r="H8" s="404"/>
      <c r="I8" s="404"/>
      <c r="J8" s="404"/>
      <c r="K8" s="404"/>
      <c r="L8" s="405"/>
      <c r="M8" s="409" t="str">
        <f>IF((A8=""),"","("&amp;UPPER(VLOOKUP(A8,[3]Prijave!$C$6:$E$100,3))&amp;")")</f>
        <v>(RAK)</v>
      </c>
      <c r="N8" s="409"/>
      <c r="O8" s="410"/>
      <c r="P8" s="305">
        <f>IF(AJ19&lt;&gt;"",AJ19,"")</f>
        <v>0</v>
      </c>
      <c r="Q8" s="305" t="s">
        <v>73</v>
      </c>
      <c r="R8" s="306">
        <f>IF(AH19&lt;&gt;"",AH19,"")</f>
        <v>3</v>
      </c>
      <c r="S8" s="307"/>
      <c r="T8" s="305"/>
      <c r="U8" s="306"/>
      <c r="V8" s="307">
        <f>IF(AH17&lt;&gt;"",AH17,"")</f>
        <v>0</v>
      </c>
      <c r="W8" s="305" t="s">
        <v>73</v>
      </c>
      <c r="X8" s="306">
        <f>IF(AJ17&lt;&gt;"",AJ17,"")</f>
        <v>3</v>
      </c>
      <c r="Y8" s="307">
        <f>IF(AH20&lt;&gt;"",AH20,"")</f>
        <v>0</v>
      </c>
      <c r="Z8" s="305" t="s">
        <v>73</v>
      </c>
      <c r="AA8" s="308">
        <f>IF(AJ20&lt;&gt;"",AJ20,"")</f>
        <v>3</v>
      </c>
      <c r="AB8" s="413">
        <f>IF(AND(P8="",V8="",Y8=""),"",SUM(P8,V8,Y8))</f>
        <v>0</v>
      </c>
      <c r="AC8" s="415" t="s">
        <v>73</v>
      </c>
      <c r="AD8" s="417">
        <f>IF(AND(R8="",X8="",AA8=""),"",SUM(R8,X8,AA8))</f>
        <v>9</v>
      </c>
      <c r="AE8" s="419">
        <f>IF(SUM(Q9,W9,Z9)&gt;0,SUM(Q9,W9,Z9),"")</f>
        <v>3</v>
      </c>
      <c r="AF8" s="420"/>
      <c r="AG8" s="421"/>
      <c r="AH8" s="462" t="str">
        <f>IF(AE8&lt;&gt;"",(RANK(AE8,AE6:AG13)&amp;"."),"")</f>
        <v>4.</v>
      </c>
      <c r="AI8" s="463"/>
      <c r="AJ8" s="464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2" customHeight="1" x14ac:dyDescent="0.25">
      <c r="A9" s="357"/>
      <c r="B9" s="401"/>
      <c r="C9" s="468"/>
      <c r="D9" s="469"/>
      <c r="E9" s="469"/>
      <c r="F9" s="469"/>
      <c r="G9" s="469"/>
      <c r="H9" s="469"/>
      <c r="I9" s="469"/>
      <c r="J9" s="469"/>
      <c r="K9" s="469"/>
      <c r="L9" s="470"/>
      <c r="M9" s="409"/>
      <c r="N9" s="409"/>
      <c r="O9" s="410"/>
      <c r="P9" s="297"/>
      <c r="Q9" s="298">
        <f>IF((P8=3),2,IF(R8=3,1,""))</f>
        <v>1</v>
      </c>
      <c r="R9" s="299"/>
      <c r="S9" s="300"/>
      <c r="T9" s="297"/>
      <c r="U9" s="299"/>
      <c r="V9" s="300"/>
      <c r="W9" s="298">
        <f>IF((V8=3),2,IF(X8=3,1,""))</f>
        <v>1</v>
      </c>
      <c r="X9" s="299"/>
      <c r="Y9" s="300"/>
      <c r="Z9" s="298">
        <f>IF((Y8=3),2,IF(AA8=3,1,""))</f>
        <v>1</v>
      </c>
      <c r="AA9" s="304"/>
      <c r="AB9" s="471"/>
      <c r="AC9" s="472"/>
      <c r="AD9" s="458"/>
      <c r="AE9" s="459"/>
      <c r="AF9" s="460"/>
      <c r="AG9" s="461"/>
      <c r="AH9" s="465"/>
      <c r="AI9" s="466"/>
      <c r="AJ9" s="46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2" customHeight="1" x14ac:dyDescent="0.25">
      <c r="A10" s="357">
        <v>3</v>
      </c>
      <c r="B10" s="359">
        <v>3</v>
      </c>
      <c r="C10" s="396" t="str">
        <f>IF((A10=""),"",VLOOKUP(A10,[3]Prijave!$C$6:$E$100,2))</f>
        <v>MIHELIČ ŽIGA</v>
      </c>
      <c r="D10" s="397"/>
      <c r="E10" s="397"/>
      <c r="F10" s="397"/>
      <c r="G10" s="397"/>
      <c r="H10" s="397"/>
      <c r="I10" s="397"/>
      <c r="J10" s="397"/>
      <c r="K10" s="397"/>
      <c r="L10" s="398"/>
      <c r="M10" s="368" t="str">
        <f>IF((A10=""),"","("&amp;UPPER(VLOOKUP(A10,[3]Prijave!$C$6:$E$100,3))&amp;")")</f>
        <v>(VES)</v>
      </c>
      <c r="N10" s="368"/>
      <c r="O10" s="369"/>
      <c r="P10" s="61">
        <f>IF(AH21&lt;&gt;"",AH21,"")</f>
        <v>0</v>
      </c>
      <c r="Q10" s="61" t="s">
        <v>73</v>
      </c>
      <c r="R10" s="62">
        <f>IF(AJ21&lt;&gt;"",AJ21,"")</f>
        <v>3</v>
      </c>
      <c r="S10" s="66">
        <f>IF(AJ17&lt;&gt;"",AJ17,"")</f>
        <v>3</v>
      </c>
      <c r="T10" s="61" t="s">
        <v>73</v>
      </c>
      <c r="U10" s="62">
        <f>IF(AH17&lt;&gt;"",AH17,"")</f>
        <v>0</v>
      </c>
      <c r="V10" s="63"/>
      <c r="W10" s="64"/>
      <c r="X10" s="65"/>
      <c r="Y10" s="66">
        <f>IF(AJ18&lt;&gt;"",AJ18,"")</f>
        <v>3</v>
      </c>
      <c r="Z10" s="61" t="s">
        <v>73</v>
      </c>
      <c r="AA10" s="67">
        <f>IF(AH18&lt;&gt;"",AH18,"")</f>
        <v>0</v>
      </c>
      <c r="AB10" s="399">
        <f>IF(AND(P10="",S10="",Y10=""),"",SUM(P10,S10,Y10))</f>
        <v>6</v>
      </c>
      <c r="AC10" s="400" t="s">
        <v>73</v>
      </c>
      <c r="AD10" s="386">
        <f>IF(AND(R10="",U10="",AA10=""),"",SUM(R10,U10,AA10))</f>
        <v>3</v>
      </c>
      <c r="AE10" s="387">
        <f>IF(SUM(Q11,T11,Z11)&gt;0,SUM(Q11,T11,Z11),"")</f>
        <v>5</v>
      </c>
      <c r="AF10" s="388"/>
      <c r="AG10" s="389"/>
      <c r="AH10" s="390" t="str">
        <f>IF(AE10&lt;&gt;"",(RANK(AE10,AE6:AG13)&amp;"."),"")</f>
        <v>2.</v>
      </c>
      <c r="AI10" s="391"/>
      <c r="AJ10" s="392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2" customHeight="1" x14ac:dyDescent="0.25">
      <c r="A11" s="357"/>
      <c r="B11" s="359"/>
      <c r="C11" s="363"/>
      <c r="D11" s="364"/>
      <c r="E11" s="364"/>
      <c r="F11" s="364"/>
      <c r="G11" s="364"/>
      <c r="H11" s="364"/>
      <c r="I11" s="364"/>
      <c r="J11" s="364"/>
      <c r="K11" s="364"/>
      <c r="L11" s="365"/>
      <c r="M11" s="368"/>
      <c r="N11" s="368"/>
      <c r="O11" s="369"/>
      <c r="P11" s="68"/>
      <c r="Q11" s="58">
        <f>IF((P10=3),2,IF(R10=3,1,""))</f>
        <v>1</v>
      </c>
      <c r="R11" s="59"/>
      <c r="S11" s="57"/>
      <c r="T11" s="58">
        <f>IF((S10=3),2,IF(U10=3,1,""))</f>
        <v>2</v>
      </c>
      <c r="U11" s="59"/>
      <c r="V11" s="69"/>
      <c r="W11" s="55"/>
      <c r="X11" s="56"/>
      <c r="Y11" s="57"/>
      <c r="Z11" s="58">
        <f>IF((Y10=3),2,IF(AA10=3,1,""))</f>
        <v>2</v>
      </c>
      <c r="AA11" s="60"/>
      <c r="AB11" s="371"/>
      <c r="AC11" s="373"/>
      <c r="AD11" s="375"/>
      <c r="AE11" s="379"/>
      <c r="AF11" s="380"/>
      <c r="AG11" s="381"/>
      <c r="AH11" s="393"/>
      <c r="AI11" s="394"/>
      <c r="AJ11" s="395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2" customHeight="1" x14ac:dyDescent="0.25">
      <c r="A12" s="357">
        <v>4</v>
      </c>
      <c r="B12" s="359">
        <v>4</v>
      </c>
      <c r="C12" s="396" t="str">
        <f>IF((A12=""),"",VLOOKUP(A12,[3]Prijave!$C$6:$E$100,2))</f>
        <v>NADRIH JAKOB</v>
      </c>
      <c r="D12" s="397"/>
      <c r="E12" s="397"/>
      <c r="F12" s="397"/>
      <c r="G12" s="397"/>
      <c r="H12" s="397"/>
      <c r="I12" s="397"/>
      <c r="J12" s="397"/>
      <c r="K12" s="397"/>
      <c r="L12" s="398"/>
      <c r="M12" s="368" t="str">
        <f>IF((A12=""),"","("&amp;UPPER(VLOOKUP(A12,[3]Prijave!$C$6:$E$100,3))&amp;")")</f>
        <v>(TREBNJE)</v>
      </c>
      <c r="N12" s="368"/>
      <c r="O12" s="369"/>
      <c r="P12" s="61">
        <f>IF(AJ16&lt;&gt;"",AJ16,"")</f>
        <v>0</v>
      </c>
      <c r="Q12" s="61" t="s">
        <v>73</v>
      </c>
      <c r="R12" s="62">
        <f>IF(AH16&lt;&gt;"",AH16,"")</f>
        <v>3</v>
      </c>
      <c r="S12" s="66">
        <f>IF(AJ20&lt;&gt;"",AJ20,"")</f>
        <v>3</v>
      </c>
      <c r="T12" s="61" t="s">
        <v>73</v>
      </c>
      <c r="U12" s="62">
        <f>IF(AH20&lt;&gt;"",AH20,"")</f>
        <v>0</v>
      </c>
      <c r="V12" s="66">
        <f>IF(AH18&lt;&gt;"",AH18,"")</f>
        <v>0</v>
      </c>
      <c r="W12" s="61" t="s">
        <v>73</v>
      </c>
      <c r="X12" s="62">
        <f>IF(AJ18&lt;&gt;"",AJ18,"")</f>
        <v>3</v>
      </c>
      <c r="Y12" s="63"/>
      <c r="Z12" s="64"/>
      <c r="AA12" s="70"/>
      <c r="AB12" s="399">
        <f>IF(AND(P12="",S12="",V12=""),"",SUM(P12,S12,V12))</f>
        <v>3</v>
      </c>
      <c r="AC12" s="400" t="s">
        <v>73</v>
      </c>
      <c r="AD12" s="386">
        <f>IF(AND(R12="",U12="",X12=""),"",SUM(R12,U12,X12))</f>
        <v>6</v>
      </c>
      <c r="AE12" s="387">
        <f>IF(SUM(Q13,T13,W13)&gt;0,SUM(Q13,T13,W13),"")</f>
        <v>4</v>
      </c>
      <c r="AF12" s="388"/>
      <c r="AG12" s="389"/>
      <c r="AH12" s="384" t="str">
        <f>IF(AE12&lt;&gt;"",(RANK(AE12,AE6:AG13)&amp;"."),"")</f>
        <v>3.</v>
      </c>
      <c r="AI12" s="384"/>
      <c r="AJ12" s="385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3.5" customHeight="1" thickBot="1" x14ac:dyDescent="0.3">
      <c r="A13" s="357"/>
      <c r="B13" s="438"/>
      <c r="C13" s="439"/>
      <c r="D13" s="440"/>
      <c r="E13" s="440"/>
      <c r="F13" s="440"/>
      <c r="G13" s="440"/>
      <c r="H13" s="440"/>
      <c r="I13" s="440"/>
      <c r="J13" s="440"/>
      <c r="K13" s="440"/>
      <c r="L13" s="441"/>
      <c r="M13" s="442"/>
      <c r="N13" s="442"/>
      <c r="O13" s="443"/>
      <c r="P13" s="71"/>
      <c r="Q13" s="72">
        <f>IF((P12=3),2,IF(R12=3,1,""))</f>
        <v>1</v>
      </c>
      <c r="R13" s="73"/>
      <c r="S13" s="74"/>
      <c r="T13" s="72">
        <f>IF((S12=3),2,IF(U12=3,1,""))</f>
        <v>2</v>
      </c>
      <c r="U13" s="73"/>
      <c r="V13" s="74"/>
      <c r="W13" s="72">
        <f>IF((V12=3),2,IF(X12=3,1,""))</f>
        <v>1</v>
      </c>
      <c r="X13" s="73"/>
      <c r="Y13" s="75"/>
      <c r="Z13" s="76"/>
      <c r="AA13" s="77"/>
      <c r="AB13" s="444"/>
      <c r="AC13" s="445"/>
      <c r="AD13" s="446"/>
      <c r="AE13" s="447"/>
      <c r="AF13" s="448"/>
      <c r="AG13" s="449"/>
      <c r="AH13" s="450"/>
      <c r="AI13" s="450"/>
      <c r="AJ13" s="451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6" customHeight="1" x14ac:dyDescent="0.3">
      <c r="AH14" s="42" t="s">
        <v>79</v>
      </c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2.75" customHeight="1" x14ac:dyDescent="0.3">
      <c r="B15" s="78"/>
      <c r="C15" s="79"/>
      <c r="D15" s="80"/>
      <c r="E15" s="80"/>
      <c r="F15" s="80"/>
      <c r="G15" s="80"/>
      <c r="H15" s="80"/>
      <c r="I15" s="80"/>
      <c r="J15" s="429"/>
      <c r="K15" s="429"/>
      <c r="L15" s="429"/>
      <c r="M15" s="429"/>
      <c r="N15" s="429"/>
      <c r="O15" s="429"/>
      <c r="P15" s="429"/>
      <c r="Q15" s="429"/>
      <c r="R15" s="429"/>
      <c r="S15" s="430">
        <v>1</v>
      </c>
      <c r="T15" s="430"/>
      <c r="U15" s="430"/>
      <c r="V15" s="430">
        <v>2</v>
      </c>
      <c r="W15" s="430"/>
      <c r="X15" s="430"/>
      <c r="Y15" s="430">
        <v>3</v>
      </c>
      <c r="Z15" s="430"/>
      <c r="AA15" s="430"/>
      <c r="AB15" s="430">
        <v>4</v>
      </c>
      <c r="AC15" s="430"/>
      <c r="AD15" s="430"/>
      <c r="AE15" s="430">
        <v>5</v>
      </c>
      <c r="AF15" s="430"/>
      <c r="AG15" s="431"/>
      <c r="AH15" s="432" t="s">
        <v>80</v>
      </c>
      <c r="AI15" s="429"/>
      <c r="AJ15" s="429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9" customHeight="1" x14ac:dyDescent="0.25">
      <c r="B16" s="435" t="s">
        <v>81</v>
      </c>
      <c r="C16" s="435"/>
      <c r="D16" s="82"/>
      <c r="E16" s="83" t="s">
        <v>82</v>
      </c>
      <c r="F16" s="433" t="str">
        <f>C6</f>
        <v>MAČEK MAKS</v>
      </c>
      <c r="G16" s="433"/>
      <c r="H16" s="433"/>
      <c r="I16" s="433"/>
      <c r="J16" s="433"/>
      <c r="K16" s="433"/>
      <c r="L16" s="84" t="s">
        <v>83</v>
      </c>
      <c r="M16" s="433" t="str">
        <f>C12</f>
        <v>NADRIH JAKOB</v>
      </c>
      <c r="N16" s="433"/>
      <c r="O16" s="433"/>
      <c r="P16" s="433"/>
      <c r="Q16" s="433"/>
      <c r="R16" s="434"/>
      <c r="S16" s="85">
        <v>11</v>
      </c>
      <c r="T16" s="86" t="s">
        <v>83</v>
      </c>
      <c r="U16" s="87">
        <v>1</v>
      </c>
      <c r="V16" s="85">
        <v>11</v>
      </c>
      <c r="W16" s="86" t="s">
        <v>83</v>
      </c>
      <c r="X16" s="87">
        <v>2</v>
      </c>
      <c r="Y16" s="85">
        <v>11</v>
      </c>
      <c r="Z16" s="86" t="s">
        <v>83</v>
      </c>
      <c r="AA16" s="87">
        <v>1</v>
      </c>
      <c r="AB16" s="85"/>
      <c r="AC16" s="86" t="s">
        <v>83</v>
      </c>
      <c r="AD16" s="87"/>
      <c r="AE16" s="85"/>
      <c r="AF16" s="86" t="s">
        <v>83</v>
      </c>
      <c r="AG16" s="87"/>
      <c r="AH16" s="88">
        <f t="shared" ref="AH16:AH21" si="0">IF(AND(AV16=0,AW16=0),"",AV16)</f>
        <v>3</v>
      </c>
      <c r="AI16" s="89" t="s">
        <v>73</v>
      </c>
      <c r="AJ16" s="90">
        <f t="shared" ref="AJ16:AJ21" si="1">IF(AND(AV16=0,AW16=0),"",AW16)</f>
        <v>0</v>
      </c>
      <c r="AL16" s="91">
        <f t="shared" ref="AL16:AL21" si="2">IF(S16&gt;U16,1,0)</f>
        <v>1</v>
      </c>
      <c r="AM16" s="91">
        <f t="shared" ref="AM16:AM21" si="3">IF(U16&gt;S16,1,0)</f>
        <v>0</v>
      </c>
      <c r="AN16" s="91">
        <f t="shared" ref="AN16:AN21" si="4">IF(V16&gt;X16,1,0)</f>
        <v>1</v>
      </c>
      <c r="AO16" s="91">
        <f t="shared" ref="AO16:AO21" si="5">IF(X16&gt;V16,1,0)</f>
        <v>0</v>
      </c>
      <c r="AP16" s="91">
        <f t="shared" ref="AP16:AP21" si="6">IF(Y16&gt;AA16,1,0)</f>
        <v>1</v>
      </c>
      <c r="AQ16" s="91">
        <f t="shared" ref="AQ16:AQ21" si="7">IF(AA16&gt;Y16,1,0)</f>
        <v>0</v>
      </c>
      <c r="AR16" s="91">
        <f t="shared" ref="AR16:AR21" si="8">IF(AB16&gt;AD16,1,0)</f>
        <v>0</v>
      </c>
      <c r="AS16" s="91">
        <f t="shared" ref="AS16:AS21" si="9">IF(AD16&gt;AB16,1,0)</f>
        <v>0</v>
      </c>
      <c r="AT16" s="91">
        <f t="shared" ref="AT16:AT21" si="10">IF(AE16&gt;AG16,1,0)</f>
        <v>0</v>
      </c>
      <c r="AU16" s="91">
        <f t="shared" ref="AU16:AU21" si="11">IF(AG16&gt;AE16,1,0)</f>
        <v>0</v>
      </c>
      <c r="AV16" s="91">
        <f t="shared" ref="AV16:AW21" si="12">AL16+AN16+AP16+AR16+AT16</f>
        <v>3</v>
      </c>
      <c r="AW16" s="91">
        <f t="shared" si="12"/>
        <v>0</v>
      </c>
      <c r="AX16" s="47"/>
    </row>
    <row r="17" spans="1:50" ht="19" customHeight="1" x14ac:dyDescent="0.25">
      <c r="B17" s="92"/>
      <c r="C17" s="93"/>
      <c r="E17" s="83" t="s">
        <v>84</v>
      </c>
      <c r="F17" s="433" t="str">
        <f>C8</f>
        <v>URIKH DENIS</v>
      </c>
      <c r="G17" s="433"/>
      <c r="H17" s="433"/>
      <c r="I17" s="433"/>
      <c r="J17" s="433"/>
      <c r="K17" s="433"/>
      <c r="L17" s="84" t="s">
        <v>83</v>
      </c>
      <c r="M17" s="433" t="str">
        <f>C10</f>
        <v>MIHELIČ ŽIGA</v>
      </c>
      <c r="N17" s="433"/>
      <c r="O17" s="433"/>
      <c r="P17" s="433"/>
      <c r="Q17" s="433"/>
      <c r="R17" s="434"/>
      <c r="S17" s="85">
        <v>0</v>
      </c>
      <c r="T17" s="86" t="s">
        <v>83</v>
      </c>
      <c r="U17" s="87">
        <v>11</v>
      </c>
      <c r="V17" s="85">
        <v>0</v>
      </c>
      <c r="W17" s="86" t="s">
        <v>83</v>
      </c>
      <c r="X17" s="87">
        <v>11</v>
      </c>
      <c r="Y17" s="85">
        <v>0</v>
      </c>
      <c r="Z17" s="86" t="s">
        <v>83</v>
      </c>
      <c r="AA17" s="87">
        <v>11</v>
      </c>
      <c r="AB17" s="85"/>
      <c r="AC17" s="86" t="s">
        <v>83</v>
      </c>
      <c r="AD17" s="87"/>
      <c r="AE17" s="85"/>
      <c r="AF17" s="86" t="s">
        <v>83</v>
      </c>
      <c r="AG17" s="87"/>
      <c r="AH17" s="88">
        <f t="shared" si="0"/>
        <v>0</v>
      </c>
      <c r="AI17" s="89" t="s">
        <v>73</v>
      </c>
      <c r="AJ17" s="90">
        <f t="shared" si="1"/>
        <v>3</v>
      </c>
      <c r="AL17" s="91">
        <f t="shared" si="2"/>
        <v>0</v>
      </c>
      <c r="AM17" s="91">
        <f t="shared" si="3"/>
        <v>1</v>
      </c>
      <c r="AN17" s="91">
        <f t="shared" si="4"/>
        <v>0</v>
      </c>
      <c r="AO17" s="91">
        <f t="shared" si="5"/>
        <v>1</v>
      </c>
      <c r="AP17" s="91">
        <f t="shared" si="6"/>
        <v>0</v>
      </c>
      <c r="AQ17" s="91">
        <f t="shared" si="7"/>
        <v>1</v>
      </c>
      <c r="AR17" s="91">
        <f t="shared" si="8"/>
        <v>0</v>
      </c>
      <c r="AS17" s="91">
        <f t="shared" si="9"/>
        <v>0</v>
      </c>
      <c r="AT17" s="91">
        <f t="shared" si="10"/>
        <v>0</v>
      </c>
      <c r="AU17" s="91">
        <f t="shared" si="11"/>
        <v>0</v>
      </c>
      <c r="AV17" s="91">
        <f t="shared" si="12"/>
        <v>0</v>
      </c>
      <c r="AW17" s="91">
        <f t="shared" si="12"/>
        <v>3</v>
      </c>
      <c r="AX17" s="47"/>
    </row>
    <row r="18" spans="1:50" ht="19" customHeight="1" x14ac:dyDescent="0.25">
      <c r="B18" s="435" t="s">
        <v>85</v>
      </c>
      <c r="C18" s="435"/>
      <c r="D18" s="82"/>
      <c r="E18" s="83" t="s">
        <v>86</v>
      </c>
      <c r="F18" s="433" t="str">
        <f>C12</f>
        <v>NADRIH JAKOB</v>
      </c>
      <c r="G18" s="433"/>
      <c r="H18" s="433"/>
      <c r="I18" s="433"/>
      <c r="J18" s="433"/>
      <c r="K18" s="433"/>
      <c r="L18" s="84" t="s">
        <v>83</v>
      </c>
      <c r="M18" s="433" t="str">
        <f>C10</f>
        <v>MIHELIČ ŽIGA</v>
      </c>
      <c r="N18" s="433"/>
      <c r="O18" s="433"/>
      <c r="P18" s="433"/>
      <c r="Q18" s="433"/>
      <c r="R18" s="434"/>
      <c r="S18" s="85">
        <v>12</v>
      </c>
      <c r="T18" s="86" t="s">
        <v>83</v>
      </c>
      <c r="U18" s="87">
        <v>14</v>
      </c>
      <c r="V18" s="85">
        <v>6</v>
      </c>
      <c r="W18" s="86" t="s">
        <v>83</v>
      </c>
      <c r="X18" s="87">
        <v>11</v>
      </c>
      <c r="Y18" s="85">
        <v>7</v>
      </c>
      <c r="Z18" s="86" t="s">
        <v>83</v>
      </c>
      <c r="AA18" s="87">
        <v>11</v>
      </c>
      <c r="AB18" s="85"/>
      <c r="AC18" s="86" t="s">
        <v>83</v>
      </c>
      <c r="AD18" s="87"/>
      <c r="AE18" s="85"/>
      <c r="AF18" s="86" t="s">
        <v>83</v>
      </c>
      <c r="AG18" s="87"/>
      <c r="AH18" s="88">
        <f t="shared" si="0"/>
        <v>0</v>
      </c>
      <c r="AI18" s="89" t="s">
        <v>73</v>
      </c>
      <c r="AJ18" s="90">
        <f t="shared" si="1"/>
        <v>3</v>
      </c>
      <c r="AL18" s="91">
        <f t="shared" si="2"/>
        <v>0</v>
      </c>
      <c r="AM18" s="91">
        <f t="shared" si="3"/>
        <v>1</v>
      </c>
      <c r="AN18" s="91">
        <f t="shared" si="4"/>
        <v>0</v>
      </c>
      <c r="AO18" s="91">
        <f t="shared" si="5"/>
        <v>1</v>
      </c>
      <c r="AP18" s="91">
        <f t="shared" si="6"/>
        <v>0</v>
      </c>
      <c r="AQ18" s="91">
        <f t="shared" si="7"/>
        <v>1</v>
      </c>
      <c r="AR18" s="91">
        <f t="shared" si="8"/>
        <v>0</v>
      </c>
      <c r="AS18" s="91">
        <f t="shared" si="9"/>
        <v>0</v>
      </c>
      <c r="AT18" s="91">
        <f t="shared" si="10"/>
        <v>0</v>
      </c>
      <c r="AU18" s="91">
        <f t="shared" si="11"/>
        <v>0</v>
      </c>
      <c r="AV18" s="91">
        <f t="shared" si="12"/>
        <v>0</v>
      </c>
      <c r="AW18" s="91">
        <f t="shared" si="12"/>
        <v>3</v>
      </c>
      <c r="AX18" s="47"/>
    </row>
    <row r="19" spans="1:50" ht="19" customHeight="1" x14ac:dyDescent="0.25">
      <c r="B19" s="94"/>
      <c r="C19" s="95"/>
      <c r="D19" s="82"/>
      <c r="E19" s="83" t="s">
        <v>87</v>
      </c>
      <c r="F19" s="433" t="str">
        <f>C6</f>
        <v>MAČEK MAKS</v>
      </c>
      <c r="G19" s="433"/>
      <c r="H19" s="433"/>
      <c r="I19" s="433"/>
      <c r="J19" s="433"/>
      <c r="K19" s="433"/>
      <c r="L19" s="84" t="s">
        <v>83</v>
      </c>
      <c r="M19" s="433" t="str">
        <f>C8</f>
        <v>URIKH DENIS</v>
      </c>
      <c r="N19" s="433"/>
      <c r="O19" s="433"/>
      <c r="P19" s="433"/>
      <c r="Q19" s="433"/>
      <c r="R19" s="434"/>
      <c r="S19" s="85">
        <v>11</v>
      </c>
      <c r="T19" s="86" t="s">
        <v>83</v>
      </c>
      <c r="U19" s="87">
        <v>0</v>
      </c>
      <c r="V19" s="85">
        <v>11</v>
      </c>
      <c r="W19" s="86" t="s">
        <v>83</v>
      </c>
      <c r="X19" s="87">
        <v>0</v>
      </c>
      <c r="Y19" s="85">
        <v>11</v>
      </c>
      <c r="Z19" s="86" t="s">
        <v>83</v>
      </c>
      <c r="AA19" s="87">
        <v>0</v>
      </c>
      <c r="AB19" s="85"/>
      <c r="AC19" s="86" t="s">
        <v>83</v>
      </c>
      <c r="AD19" s="87"/>
      <c r="AE19" s="85"/>
      <c r="AF19" s="86" t="s">
        <v>83</v>
      </c>
      <c r="AG19" s="87"/>
      <c r="AH19" s="88">
        <f t="shared" si="0"/>
        <v>3</v>
      </c>
      <c r="AI19" s="96" t="s">
        <v>73</v>
      </c>
      <c r="AJ19" s="90">
        <f t="shared" si="1"/>
        <v>0</v>
      </c>
      <c r="AL19" s="91">
        <f t="shared" si="2"/>
        <v>1</v>
      </c>
      <c r="AM19" s="91">
        <f t="shared" si="3"/>
        <v>0</v>
      </c>
      <c r="AN19" s="91">
        <f t="shared" si="4"/>
        <v>1</v>
      </c>
      <c r="AO19" s="91">
        <f t="shared" si="5"/>
        <v>0</v>
      </c>
      <c r="AP19" s="91">
        <f t="shared" si="6"/>
        <v>1</v>
      </c>
      <c r="AQ19" s="91">
        <f t="shared" si="7"/>
        <v>0</v>
      </c>
      <c r="AR19" s="91">
        <f t="shared" si="8"/>
        <v>0</v>
      </c>
      <c r="AS19" s="91">
        <f t="shared" si="9"/>
        <v>0</v>
      </c>
      <c r="AT19" s="91">
        <f t="shared" si="10"/>
        <v>0</v>
      </c>
      <c r="AU19" s="91">
        <f t="shared" si="11"/>
        <v>0</v>
      </c>
      <c r="AV19" s="91">
        <f t="shared" si="12"/>
        <v>3</v>
      </c>
      <c r="AW19" s="91">
        <f t="shared" si="12"/>
        <v>0</v>
      </c>
      <c r="AX19" s="47"/>
    </row>
    <row r="20" spans="1:50" ht="19" customHeight="1" x14ac:dyDescent="0.25">
      <c r="B20" s="435" t="s">
        <v>88</v>
      </c>
      <c r="C20" s="435"/>
      <c r="D20" s="82"/>
      <c r="E20" s="83" t="s">
        <v>89</v>
      </c>
      <c r="F20" s="433" t="str">
        <f>C8</f>
        <v>URIKH DENIS</v>
      </c>
      <c r="G20" s="433"/>
      <c r="H20" s="433"/>
      <c r="I20" s="433"/>
      <c r="J20" s="433"/>
      <c r="K20" s="433"/>
      <c r="L20" s="84" t="s">
        <v>83</v>
      </c>
      <c r="M20" s="433" t="str">
        <f>C12</f>
        <v>NADRIH JAKOB</v>
      </c>
      <c r="N20" s="433"/>
      <c r="O20" s="433"/>
      <c r="P20" s="433"/>
      <c r="Q20" s="433"/>
      <c r="R20" s="434"/>
      <c r="S20" s="85">
        <v>0</v>
      </c>
      <c r="T20" s="86" t="s">
        <v>83</v>
      </c>
      <c r="U20" s="87">
        <v>11</v>
      </c>
      <c r="V20" s="85">
        <v>0</v>
      </c>
      <c r="W20" s="86" t="s">
        <v>83</v>
      </c>
      <c r="X20" s="87">
        <v>11</v>
      </c>
      <c r="Y20" s="85">
        <v>0</v>
      </c>
      <c r="Z20" s="86" t="s">
        <v>83</v>
      </c>
      <c r="AA20" s="87">
        <v>11</v>
      </c>
      <c r="AB20" s="85"/>
      <c r="AC20" s="86" t="s">
        <v>83</v>
      </c>
      <c r="AD20" s="87"/>
      <c r="AE20" s="85"/>
      <c r="AF20" s="86" t="s">
        <v>83</v>
      </c>
      <c r="AG20" s="87"/>
      <c r="AH20" s="88">
        <f t="shared" si="0"/>
        <v>0</v>
      </c>
      <c r="AI20" s="89" t="s">
        <v>73</v>
      </c>
      <c r="AJ20" s="90">
        <f t="shared" si="1"/>
        <v>3</v>
      </c>
      <c r="AL20" s="91">
        <f t="shared" si="2"/>
        <v>0</v>
      </c>
      <c r="AM20" s="91">
        <f t="shared" si="3"/>
        <v>1</v>
      </c>
      <c r="AN20" s="91">
        <f t="shared" si="4"/>
        <v>0</v>
      </c>
      <c r="AO20" s="91">
        <f t="shared" si="5"/>
        <v>1</v>
      </c>
      <c r="AP20" s="91">
        <f t="shared" si="6"/>
        <v>0</v>
      </c>
      <c r="AQ20" s="91">
        <f t="shared" si="7"/>
        <v>1</v>
      </c>
      <c r="AR20" s="91">
        <f t="shared" si="8"/>
        <v>0</v>
      </c>
      <c r="AS20" s="91">
        <f t="shared" si="9"/>
        <v>0</v>
      </c>
      <c r="AT20" s="91">
        <f t="shared" si="10"/>
        <v>0</v>
      </c>
      <c r="AU20" s="91">
        <f t="shared" si="11"/>
        <v>0</v>
      </c>
      <c r="AV20" s="91">
        <f t="shared" si="12"/>
        <v>0</v>
      </c>
      <c r="AW20" s="91">
        <f t="shared" si="12"/>
        <v>3</v>
      </c>
      <c r="AX20" s="47"/>
    </row>
    <row r="21" spans="1:50" ht="19" customHeight="1" x14ac:dyDescent="0.25">
      <c r="B21" s="94"/>
      <c r="C21" s="95"/>
      <c r="D21" s="82"/>
      <c r="E21" s="97" t="s">
        <v>90</v>
      </c>
      <c r="F21" s="436" t="str">
        <f>C10</f>
        <v>MIHELIČ ŽIGA</v>
      </c>
      <c r="G21" s="436"/>
      <c r="H21" s="436"/>
      <c r="I21" s="436"/>
      <c r="J21" s="436"/>
      <c r="K21" s="436"/>
      <c r="L21" s="98" t="s">
        <v>83</v>
      </c>
      <c r="M21" s="436" t="str">
        <f>C6</f>
        <v>MAČEK MAKS</v>
      </c>
      <c r="N21" s="436"/>
      <c r="O21" s="436"/>
      <c r="P21" s="436"/>
      <c r="Q21" s="436"/>
      <c r="R21" s="437"/>
      <c r="S21" s="99">
        <v>3</v>
      </c>
      <c r="T21" s="100" t="s">
        <v>83</v>
      </c>
      <c r="U21" s="101">
        <v>11</v>
      </c>
      <c r="V21" s="99">
        <v>7</v>
      </c>
      <c r="W21" s="100" t="s">
        <v>83</v>
      </c>
      <c r="X21" s="101">
        <v>11</v>
      </c>
      <c r="Y21" s="99">
        <v>8</v>
      </c>
      <c r="Z21" s="100" t="s">
        <v>83</v>
      </c>
      <c r="AA21" s="101">
        <v>11</v>
      </c>
      <c r="AB21" s="99"/>
      <c r="AC21" s="100" t="s">
        <v>83</v>
      </c>
      <c r="AD21" s="101"/>
      <c r="AE21" s="99"/>
      <c r="AF21" s="100" t="s">
        <v>83</v>
      </c>
      <c r="AG21" s="101"/>
      <c r="AH21" s="102">
        <f t="shared" si="0"/>
        <v>0</v>
      </c>
      <c r="AI21" s="103" t="s">
        <v>73</v>
      </c>
      <c r="AJ21" s="51">
        <f t="shared" si="1"/>
        <v>3</v>
      </c>
      <c r="AL21" s="91">
        <f t="shared" si="2"/>
        <v>0</v>
      </c>
      <c r="AM21" s="91">
        <f t="shared" si="3"/>
        <v>1</v>
      </c>
      <c r="AN21" s="91">
        <f t="shared" si="4"/>
        <v>0</v>
      </c>
      <c r="AO21" s="91">
        <f t="shared" si="5"/>
        <v>1</v>
      </c>
      <c r="AP21" s="91">
        <f t="shared" si="6"/>
        <v>0</v>
      </c>
      <c r="AQ21" s="91">
        <f t="shared" si="7"/>
        <v>1</v>
      </c>
      <c r="AR21" s="91">
        <f t="shared" si="8"/>
        <v>0</v>
      </c>
      <c r="AS21" s="91">
        <f t="shared" si="9"/>
        <v>0</v>
      </c>
      <c r="AT21" s="91">
        <f t="shared" si="10"/>
        <v>0</v>
      </c>
      <c r="AU21" s="91">
        <f t="shared" si="11"/>
        <v>0</v>
      </c>
      <c r="AV21" s="91">
        <f t="shared" si="12"/>
        <v>0</v>
      </c>
      <c r="AW21" s="91">
        <f t="shared" si="12"/>
        <v>3</v>
      </c>
      <c r="AX21" s="47"/>
    </row>
    <row r="22" spans="1:50" ht="9" customHeight="1" thickBot="1" x14ac:dyDescent="0.35">
      <c r="B22" s="104"/>
      <c r="C22" s="105"/>
      <c r="D22" s="82"/>
      <c r="E22" s="82"/>
      <c r="F22" s="106"/>
      <c r="G22" s="46"/>
      <c r="H22" s="46"/>
      <c r="I22" s="46"/>
      <c r="K22" s="46"/>
      <c r="L22" s="46"/>
      <c r="O22" s="107"/>
      <c r="P22" s="107"/>
      <c r="Q22" s="107"/>
      <c r="S22" s="108"/>
      <c r="T22" s="8"/>
      <c r="U22" s="109"/>
      <c r="V22" s="108"/>
      <c r="W22" s="8"/>
      <c r="X22" s="109"/>
      <c r="Y22" s="108"/>
      <c r="Z22" s="8"/>
      <c r="AA22" s="109"/>
      <c r="AB22" s="108"/>
      <c r="AC22" s="8"/>
      <c r="AD22" s="109"/>
      <c r="AE22" s="108"/>
      <c r="AF22" s="8"/>
      <c r="AG22" s="109"/>
      <c r="AH22" s="110"/>
      <c r="AI22" s="8"/>
      <c r="AJ22" s="111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2.75" customHeight="1" x14ac:dyDescent="0.25">
      <c r="B23" s="329">
        <f>B4+1</f>
        <v>2</v>
      </c>
      <c r="C23" s="331" t="s">
        <v>75</v>
      </c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3"/>
      <c r="P23" s="337">
        <v>1</v>
      </c>
      <c r="Q23" s="338"/>
      <c r="R23" s="339"/>
      <c r="S23" s="343">
        <v>2</v>
      </c>
      <c r="T23" s="338"/>
      <c r="U23" s="339"/>
      <c r="V23" s="343">
        <v>3</v>
      </c>
      <c r="W23" s="338"/>
      <c r="X23" s="339"/>
      <c r="Y23" s="343">
        <v>4</v>
      </c>
      <c r="Z23" s="338"/>
      <c r="AA23" s="345"/>
      <c r="AB23" s="347" t="s">
        <v>76</v>
      </c>
      <c r="AC23" s="348"/>
      <c r="AD23" s="349"/>
      <c r="AE23" s="353" t="s">
        <v>77</v>
      </c>
      <c r="AF23" s="348"/>
      <c r="AG23" s="349"/>
      <c r="AH23" s="353" t="s">
        <v>78</v>
      </c>
      <c r="AI23" s="348"/>
      <c r="AJ23" s="355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3.5" customHeight="1" thickBot="1" x14ac:dyDescent="0.3">
      <c r="B24" s="330"/>
      <c r="C24" s="334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6"/>
      <c r="P24" s="340"/>
      <c r="Q24" s="341"/>
      <c r="R24" s="342"/>
      <c r="S24" s="344"/>
      <c r="T24" s="341"/>
      <c r="U24" s="342"/>
      <c r="V24" s="344"/>
      <c r="W24" s="341"/>
      <c r="X24" s="342"/>
      <c r="Y24" s="344"/>
      <c r="Z24" s="341"/>
      <c r="AA24" s="346"/>
      <c r="AB24" s="350"/>
      <c r="AC24" s="351"/>
      <c r="AD24" s="352"/>
      <c r="AE24" s="354"/>
      <c r="AF24" s="351"/>
      <c r="AG24" s="352"/>
      <c r="AH24" s="354"/>
      <c r="AI24" s="351"/>
      <c r="AJ24" s="356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2" customHeight="1" x14ac:dyDescent="0.25">
      <c r="A25" s="357">
        <v>5</v>
      </c>
      <c r="B25" s="358">
        <v>1</v>
      </c>
      <c r="C25" s="360" t="str">
        <f>IF((A25=""),"",VLOOKUP(A25,[3]Prijave!$C$6:$E$100,2))</f>
        <v>TIRAN LOVRO</v>
      </c>
      <c r="D25" s="361"/>
      <c r="E25" s="361"/>
      <c r="F25" s="361"/>
      <c r="G25" s="361"/>
      <c r="H25" s="361"/>
      <c r="I25" s="361"/>
      <c r="J25" s="361"/>
      <c r="K25" s="361"/>
      <c r="L25" s="362"/>
      <c r="M25" s="366" t="str">
        <f>IF((A25=""),"","("&amp;UPPER(VLOOKUP(A25,[3]Prijave!$C$6:$E$100,3))&amp;")")</f>
        <v>(KRKA)</v>
      </c>
      <c r="N25" s="366"/>
      <c r="O25" s="367"/>
      <c r="P25" s="48"/>
      <c r="Q25" s="48"/>
      <c r="R25" s="49"/>
      <c r="S25" s="50">
        <f>IF(AH38&lt;&gt;"",AH38,"")</f>
        <v>3</v>
      </c>
      <c r="T25" s="51" t="s">
        <v>73</v>
      </c>
      <c r="U25" s="52">
        <f>IF(AJ38&lt;&gt;"",AJ38,"")</f>
        <v>0</v>
      </c>
      <c r="V25" s="50">
        <f>IF(AJ40&lt;&gt;"",AJ40,"")</f>
        <v>3</v>
      </c>
      <c r="W25" s="51" t="s">
        <v>73</v>
      </c>
      <c r="X25" s="52">
        <f>IF(AH40&lt;&gt;"",AH40,"")</f>
        <v>0</v>
      </c>
      <c r="Y25" s="50" t="str">
        <f>IF(AH35&lt;&gt;"",AH35,"")</f>
        <v/>
      </c>
      <c r="Z25" s="53" t="s">
        <v>73</v>
      </c>
      <c r="AA25" s="54" t="str">
        <f>IF(AJ35&lt;&gt;"",AJ35,"")</f>
        <v/>
      </c>
      <c r="AB25" s="370">
        <f>IF(AND(S25="",V25="",Y25=""),"",SUM(S25,V25,Y25))</f>
        <v>6</v>
      </c>
      <c r="AC25" s="372" t="s">
        <v>73</v>
      </c>
      <c r="AD25" s="374">
        <f>IF(AND(U25="",X25="",AA25=""),"",SUM(U25,X25,AA25))</f>
        <v>0</v>
      </c>
      <c r="AE25" s="376">
        <f>IF(SUM(T26,W26,Z26)&gt;0,SUM(T26,W26,Z26),"")</f>
        <v>4</v>
      </c>
      <c r="AF25" s="377"/>
      <c r="AG25" s="378"/>
      <c r="AH25" s="382" t="str">
        <f>IF(AE25&lt;&gt;"",(RANK(AE25,AE25:AG32)&amp;"."),"")</f>
        <v>1.</v>
      </c>
      <c r="AI25" s="382"/>
      <c r="AJ25" s="383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2" customHeight="1" x14ac:dyDescent="0.25">
      <c r="A26" s="357"/>
      <c r="B26" s="359"/>
      <c r="C26" s="363"/>
      <c r="D26" s="364"/>
      <c r="E26" s="364"/>
      <c r="F26" s="364"/>
      <c r="G26" s="364"/>
      <c r="H26" s="364"/>
      <c r="I26" s="364"/>
      <c r="J26" s="364"/>
      <c r="K26" s="364"/>
      <c r="L26" s="365"/>
      <c r="M26" s="368"/>
      <c r="N26" s="368"/>
      <c r="O26" s="369"/>
      <c r="P26" s="55"/>
      <c r="Q26" s="55"/>
      <c r="R26" s="56"/>
      <c r="S26" s="57"/>
      <c r="T26" s="58">
        <f>IF((S25=3),2,IF(U25=3,1,""))</f>
        <v>2</v>
      </c>
      <c r="U26" s="59"/>
      <c r="V26" s="57"/>
      <c r="W26" s="58">
        <f>IF((V25=3),2,IF(X25=3,1,""))</f>
        <v>2</v>
      </c>
      <c r="X26" s="59"/>
      <c r="Y26" s="57"/>
      <c r="Z26" s="58" t="str">
        <f>IF((Y25=3),2,IF(AA25=3,1,""))</f>
        <v/>
      </c>
      <c r="AA26" s="60"/>
      <c r="AB26" s="371"/>
      <c r="AC26" s="373"/>
      <c r="AD26" s="375"/>
      <c r="AE26" s="379"/>
      <c r="AF26" s="380"/>
      <c r="AG26" s="381"/>
      <c r="AH26" s="384"/>
      <c r="AI26" s="384"/>
      <c r="AJ26" s="385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2" customHeight="1" x14ac:dyDescent="0.25">
      <c r="A27" s="357">
        <v>6</v>
      </c>
      <c r="B27" s="359">
        <v>2</v>
      </c>
      <c r="C27" s="396" t="str">
        <f>IF((A27=""),"",VLOOKUP(A27,[3]Prijave!$C$6:$E$100,2))</f>
        <v>BOZJA ANŽLOVAR SVIT</v>
      </c>
      <c r="D27" s="397"/>
      <c r="E27" s="397"/>
      <c r="F27" s="397"/>
      <c r="G27" s="397"/>
      <c r="H27" s="397"/>
      <c r="I27" s="397"/>
      <c r="J27" s="397"/>
      <c r="K27" s="397"/>
      <c r="L27" s="398"/>
      <c r="M27" s="368" t="str">
        <f>IF((A27=""),"","("&amp;UPPER(VLOOKUP(A27,[3]Prijave!$C$6:$E$100,3))&amp;")")</f>
        <v>(ILI)</v>
      </c>
      <c r="N27" s="368"/>
      <c r="O27" s="369"/>
      <c r="P27" s="61">
        <f>IF(AJ38&lt;&gt;"",AJ38,"")</f>
        <v>0</v>
      </c>
      <c r="Q27" s="61" t="s">
        <v>73</v>
      </c>
      <c r="R27" s="62">
        <f>IF(AH38&lt;&gt;"",AH38,"")</f>
        <v>3</v>
      </c>
      <c r="S27" s="63"/>
      <c r="T27" s="64"/>
      <c r="U27" s="65"/>
      <c r="V27" s="66">
        <f>IF(AH36&lt;&gt;"",AH36,"")</f>
        <v>0</v>
      </c>
      <c r="W27" s="61" t="s">
        <v>73</v>
      </c>
      <c r="X27" s="62">
        <f>IF(AJ36&lt;&gt;"",AJ36,"")</f>
        <v>3</v>
      </c>
      <c r="Y27" s="66" t="str">
        <f>IF(AH39&lt;&gt;"",AH39,"")</f>
        <v/>
      </c>
      <c r="Z27" s="61" t="s">
        <v>73</v>
      </c>
      <c r="AA27" s="67" t="str">
        <f>IF(AJ39&lt;&gt;"",AJ39,"")</f>
        <v/>
      </c>
      <c r="AB27" s="399">
        <f>IF(AND(P27="",V27="",Y27=""),"",SUM(P27,V27,Y27))</f>
        <v>0</v>
      </c>
      <c r="AC27" s="400" t="s">
        <v>73</v>
      </c>
      <c r="AD27" s="386">
        <f>IF(AND(R27="",X27="",AA27=""),"",SUM(R27,X27,AA27))</f>
        <v>6</v>
      </c>
      <c r="AE27" s="387">
        <f>IF(SUM(Q28,W28,Z28)&gt;0,SUM(Q28,W28,Z28),"")</f>
        <v>2</v>
      </c>
      <c r="AF27" s="388"/>
      <c r="AG27" s="389"/>
      <c r="AH27" s="390" t="str">
        <f>IF(AE27&lt;&gt;"",(RANK(AE27,AE25:AG32)&amp;"."),"")</f>
        <v>3.</v>
      </c>
      <c r="AI27" s="391"/>
      <c r="AJ27" s="392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2" customHeight="1" x14ac:dyDescent="0.25">
      <c r="A28" s="357"/>
      <c r="B28" s="359"/>
      <c r="C28" s="363"/>
      <c r="D28" s="364"/>
      <c r="E28" s="364"/>
      <c r="F28" s="364"/>
      <c r="G28" s="364"/>
      <c r="H28" s="364"/>
      <c r="I28" s="364"/>
      <c r="J28" s="364"/>
      <c r="K28" s="364"/>
      <c r="L28" s="365"/>
      <c r="M28" s="368"/>
      <c r="N28" s="368"/>
      <c r="O28" s="369"/>
      <c r="P28" s="68"/>
      <c r="Q28" s="58">
        <f>IF((P27=3),2,IF(R27=3,1,""))</f>
        <v>1</v>
      </c>
      <c r="R28" s="59"/>
      <c r="S28" s="69"/>
      <c r="T28" s="55"/>
      <c r="U28" s="56"/>
      <c r="V28" s="57"/>
      <c r="W28" s="58">
        <f>IF((V27=3),2,IF(X27=3,1,""))</f>
        <v>1</v>
      </c>
      <c r="X28" s="59"/>
      <c r="Y28" s="57"/>
      <c r="Z28" s="58" t="str">
        <f>IF((Y27=3),2,IF(AA27=3,1,""))</f>
        <v/>
      </c>
      <c r="AA28" s="60"/>
      <c r="AB28" s="371"/>
      <c r="AC28" s="373"/>
      <c r="AD28" s="375"/>
      <c r="AE28" s="379"/>
      <c r="AF28" s="380"/>
      <c r="AG28" s="381"/>
      <c r="AH28" s="393"/>
      <c r="AI28" s="394"/>
      <c r="AJ28" s="395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2" customHeight="1" x14ac:dyDescent="0.25">
      <c r="A29" s="357">
        <v>7</v>
      </c>
      <c r="B29" s="359">
        <v>3</v>
      </c>
      <c r="C29" s="396" t="str">
        <f>IF((A29=""),"",VLOOKUP(A29,[3]Prijave!$C$6:$E$100,2))</f>
        <v xml:space="preserve">ZRNIČ JAVID </v>
      </c>
      <c r="D29" s="397"/>
      <c r="E29" s="397"/>
      <c r="F29" s="397"/>
      <c r="G29" s="397"/>
      <c r="H29" s="397"/>
      <c r="I29" s="397"/>
      <c r="J29" s="397"/>
      <c r="K29" s="397"/>
      <c r="L29" s="398"/>
      <c r="M29" s="368" t="str">
        <f>IF((A29=""),"","("&amp;UPPER(VLOOKUP(A29,[3]Prijave!$C$6:$E$100,3))&amp;")")</f>
        <v>(B2)</v>
      </c>
      <c r="N29" s="368"/>
      <c r="O29" s="369"/>
      <c r="P29" s="61">
        <f>IF(AH40&lt;&gt;"",AH40,"")</f>
        <v>0</v>
      </c>
      <c r="Q29" s="61" t="s">
        <v>73</v>
      </c>
      <c r="R29" s="62">
        <f>IF(AJ40&lt;&gt;"",AJ40,"")</f>
        <v>3</v>
      </c>
      <c r="S29" s="66">
        <f>IF(AJ36&lt;&gt;"",AJ36,"")</f>
        <v>3</v>
      </c>
      <c r="T29" s="61" t="s">
        <v>73</v>
      </c>
      <c r="U29" s="62">
        <f>IF(AH36&lt;&gt;"",AH36,"")</f>
        <v>0</v>
      </c>
      <c r="V29" s="63"/>
      <c r="W29" s="64"/>
      <c r="X29" s="65"/>
      <c r="Y29" s="66" t="str">
        <f>IF(AJ37&lt;&gt;"",AJ37,"")</f>
        <v/>
      </c>
      <c r="Z29" s="61" t="s">
        <v>73</v>
      </c>
      <c r="AA29" s="67" t="str">
        <f>IF(AH37&lt;&gt;"",AH37,"")</f>
        <v/>
      </c>
      <c r="AB29" s="399">
        <f>IF(AND(P29="",S29="",Y29=""),"",SUM(P29,S29,Y29))</f>
        <v>3</v>
      </c>
      <c r="AC29" s="400" t="s">
        <v>73</v>
      </c>
      <c r="AD29" s="386">
        <f>IF(AND(R29="",U29="",AA29=""),"",SUM(R29,U29,AA29))</f>
        <v>3</v>
      </c>
      <c r="AE29" s="387">
        <f>IF(SUM(Q30,T30,Z30)&gt;0,SUM(Q30,T30,Z30),"")</f>
        <v>3</v>
      </c>
      <c r="AF29" s="388"/>
      <c r="AG29" s="389"/>
      <c r="AH29" s="390" t="str">
        <f>IF(AE29&lt;&gt;"",(RANK(AE29,AE25:AG32)&amp;"."),"")</f>
        <v>2.</v>
      </c>
      <c r="AI29" s="391"/>
      <c r="AJ29" s="392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2" customHeight="1" x14ac:dyDescent="0.25">
      <c r="A30" s="357"/>
      <c r="B30" s="359"/>
      <c r="C30" s="363"/>
      <c r="D30" s="364"/>
      <c r="E30" s="364"/>
      <c r="F30" s="364"/>
      <c r="G30" s="364"/>
      <c r="H30" s="364"/>
      <c r="I30" s="364"/>
      <c r="J30" s="364"/>
      <c r="K30" s="364"/>
      <c r="L30" s="365"/>
      <c r="M30" s="368"/>
      <c r="N30" s="368"/>
      <c r="O30" s="369"/>
      <c r="P30" s="68"/>
      <c r="Q30" s="58">
        <f>IF((P29=3),2,IF(R29=3,1,""))</f>
        <v>1</v>
      </c>
      <c r="R30" s="59"/>
      <c r="S30" s="57"/>
      <c r="T30" s="58">
        <f>IF((S29=3),2,IF(U29=3,1,""))</f>
        <v>2</v>
      </c>
      <c r="U30" s="59"/>
      <c r="V30" s="69"/>
      <c r="W30" s="55"/>
      <c r="X30" s="56"/>
      <c r="Y30" s="57"/>
      <c r="Z30" s="58" t="str">
        <f>IF((Y29=3),2,IF(AA29=3,1,""))</f>
        <v/>
      </c>
      <c r="AA30" s="60"/>
      <c r="AB30" s="371"/>
      <c r="AC30" s="373"/>
      <c r="AD30" s="375"/>
      <c r="AE30" s="379"/>
      <c r="AF30" s="380"/>
      <c r="AG30" s="381"/>
      <c r="AH30" s="393"/>
      <c r="AI30" s="394"/>
      <c r="AJ30" s="395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2" customHeight="1" x14ac:dyDescent="0.25">
      <c r="A31" s="357"/>
      <c r="B31" s="359">
        <v>4</v>
      </c>
      <c r="C31" s="396" t="str">
        <f>IF((A31=""),"",VLOOKUP(A31,[3]Prijave!$C$6:$E$100,2))</f>
        <v/>
      </c>
      <c r="D31" s="397"/>
      <c r="E31" s="397"/>
      <c r="F31" s="397"/>
      <c r="G31" s="397"/>
      <c r="H31" s="397"/>
      <c r="I31" s="397"/>
      <c r="J31" s="397"/>
      <c r="K31" s="397"/>
      <c r="L31" s="398"/>
      <c r="M31" s="368" t="str">
        <f>IF((A31=""),"","("&amp;UPPER(VLOOKUP(A31,[3]Prijave!$C$6:$E$100,3))&amp;")")</f>
        <v/>
      </c>
      <c r="N31" s="368"/>
      <c r="O31" s="369"/>
      <c r="P31" s="61" t="str">
        <f>IF(AJ35&lt;&gt;"",AJ35,"")</f>
        <v/>
      </c>
      <c r="Q31" s="61" t="s">
        <v>73</v>
      </c>
      <c r="R31" s="62" t="str">
        <f>IF(AH35&lt;&gt;"",AH35,"")</f>
        <v/>
      </c>
      <c r="S31" s="66" t="str">
        <f>IF(AJ39&lt;&gt;"",AJ39,"")</f>
        <v/>
      </c>
      <c r="T31" s="61" t="s">
        <v>73</v>
      </c>
      <c r="U31" s="62" t="str">
        <f>IF(AH39&lt;&gt;"",AH39,"")</f>
        <v/>
      </c>
      <c r="V31" s="66" t="str">
        <f>IF(AH37&lt;&gt;"",AH37,"")</f>
        <v/>
      </c>
      <c r="W31" s="61" t="s">
        <v>73</v>
      </c>
      <c r="X31" s="62" t="str">
        <f>IF(AJ37&lt;&gt;"",AJ37,"")</f>
        <v/>
      </c>
      <c r="Y31" s="63"/>
      <c r="Z31" s="64"/>
      <c r="AA31" s="70"/>
      <c r="AB31" s="399" t="str">
        <f>IF(AND(P31="",S31="",V31=""),"",SUM(P31,S31,V31))</f>
        <v/>
      </c>
      <c r="AC31" s="400" t="s">
        <v>73</v>
      </c>
      <c r="AD31" s="386" t="str">
        <f>IF(AND(R31="",U31="",X31=""),"",SUM(R31,U31,X31))</f>
        <v/>
      </c>
      <c r="AE31" s="387" t="str">
        <f>IF(SUM(Q32,T32,W32)&gt;0,SUM(Q32,T32,W32),"")</f>
        <v/>
      </c>
      <c r="AF31" s="388"/>
      <c r="AG31" s="389"/>
      <c r="AH31" s="384" t="str">
        <f>IF(AE31&lt;&gt;"",(RANK(AE31,AE25:AG32)&amp;"."),"")</f>
        <v/>
      </c>
      <c r="AI31" s="384"/>
      <c r="AJ31" s="385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3.5" customHeight="1" thickBot="1" x14ac:dyDescent="0.3">
      <c r="A32" s="357"/>
      <c r="B32" s="438"/>
      <c r="C32" s="439"/>
      <c r="D32" s="440"/>
      <c r="E32" s="440"/>
      <c r="F32" s="440"/>
      <c r="G32" s="440"/>
      <c r="H32" s="440"/>
      <c r="I32" s="440"/>
      <c r="J32" s="440"/>
      <c r="K32" s="440"/>
      <c r="L32" s="441"/>
      <c r="M32" s="442"/>
      <c r="N32" s="442"/>
      <c r="O32" s="443"/>
      <c r="P32" s="71"/>
      <c r="Q32" s="72" t="str">
        <f>IF((P31=3),2,IF(R31=3,1,""))</f>
        <v/>
      </c>
      <c r="R32" s="73"/>
      <c r="S32" s="74"/>
      <c r="T32" s="72" t="str">
        <f>IF((S31=3),2,IF(U31=3,1,""))</f>
        <v/>
      </c>
      <c r="U32" s="73"/>
      <c r="V32" s="74"/>
      <c r="W32" s="72" t="str">
        <f>IF((V31=3),2,IF(X31=3,1,""))</f>
        <v/>
      </c>
      <c r="X32" s="73"/>
      <c r="Y32" s="75"/>
      <c r="Z32" s="76"/>
      <c r="AA32" s="77"/>
      <c r="AB32" s="444"/>
      <c r="AC32" s="445"/>
      <c r="AD32" s="446"/>
      <c r="AE32" s="447"/>
      <c r="AF32" s="448"/>
      <c r="AG32" s="449"/>
      <c r="AH32" s="450"/>
      <c r="AI32" s="450"/>
      <c r="AJ32" s="451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6" customHeight="1" x14ac:dyDescent="0.3">
      <c r="AH33" s="42" t="s">
        <v>79</v>
      </c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2.75" customHeight="1" x14ac:dyDescent="0.3">
      <c r="B34" s="78"/>
      <c r="C34" s="79"/>
      <c r="D34" s="80"/>
      <c r="E34" s="80"/>
      <c r="F34" s="80"/>
      <c r="G34" s="80"/>
      <c r="H34" s="80"/>
      <c r="I34" s="80"/>
      <c r="J34" s="429"/>
      <c r="K34" s="429"/>
      <c r="L34" s="429"/>
      <c r="M34" s="429"/>
      <c r="N34" s="429"/>
      <c r="O34" s="429"/>
      <c r="P34" s="429"/>
      <c r="Q34" s="429"/>
      <c r="R34" s="429"/>
      <c r="S34" s="430">
        <v>1</v>
      </c>
      <c r="T34" s="430"/>
      <c r="U34" s="430"/>
      <c r="V34" s="430">
        <v>2</v>
      </c>
      <c r="W34" s="430"/>
      <c r="X34" s="430"/>
      <c r="Y34" s="430">
        <v>3</v>
      </c>
      <c r="Z34" s="430"/>
      <c r="AA34" s="430"/>
      <c r="AB34" s="430">
        <v>4</v>
      </c>
      <c r="AC34" s="430"/>
      <c r="AD34" s="430"/>
      <c r="AE34" s="430">
        <v>5</v>
      </c>
      <c r="AF34" s="430"/>
      <c r="AG34" s="431"/>
      <c r="AH34" s="432" t="s">
        <v>80</v>
      </c>
      <c r="AI34" s="429"/>
      <c r="AJ34" s="429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9" customHeight="1" x14ac:dyDescent="0.25">
      <c r="B35" s="435" t="s">
        <v>81</v>
      </c>
      <c r="C35" s="435"/>
      <c r="D35" s="82"/>
      <c r="E35" s="83" t="s">
        <v>82</v>
      </c>
      <c r="F35" s="433" t="str">
        <f>C25</f>
        <v>TIRAN LOVRO</v>
      </c>
      <c r="G35" s="433"/>
      <c r="H35" s="433"/>
      <c r="I35" s="433"/>
      <c r="J35" s="433"/>
      <c r="K35" s="433"/>
      <c r="L35" s="84" t="s">
        <v>83</v>
      </c>
      <c r="M35" s="433" t="str">
        <f>C31</f>
        <v/>
      </c>
      <c r="N35" s="433"/>
      <c r="O35" s="433"/>
      <c r="P35" s="433"/>
      <c r="Q35" s="433"/>
      <c r="R35" s="434"/>
      <c r="S35" s="85"/>
      <c r="T35" s="86" t="s">
        <v>83</v>
      </c>
      <c r="U35" s="87"/>
      <c r="V35" s="85"/>
      <c r="W35" s="86" t="s">
        <v>83</v>
      </c>
      <c r="X35" s="87"/>
      <c r="Y35" s="85"/>
      <c r="Z35" s="86" t="s">
        <v>83</v>
      </c>
      <c r="AA35" s="87"/>
      <c r="AB35" s="85"/>
      <c r="AC35" s="86" t="s">
        <v>83</v>
      </c>
      <c r="AD35" s="87"/>
      <c r="AE35" s="85"/>
      <c r="AF35" s="86" t="s">
        <v>83</v>
      </c>
      <c r="AG35" s="87"/>
      <c r="AH35" s="88" t="str">
        <f t="shared" ref="AH35:AH40" si="13">IF(AND(AV35=0,AW35=0),"",AV35)</f>
        <v/>
      </c>
      <c r="AI35" s="89" t="s">
        <v>73</v>
      </c>
      <c r="AJ35" s="90" t="str">
        <f t="shared" ref="AJ35:AJ40" si="14">IF(AND(AV35=0,AW35=0),"",AW35)</f>
        <v/>
      </c>
      <c r="AL35" s="91">
        <f t="shared" ref="AL35:AL40" si="15">IF(S35&gt;U35,1,0)</f>
        <v>0</v>
      </c>
      <c r="AM35" s="91">
        <f t="shared" ref="AM35:AM40" si="16">IF(U35&gt;S35,1,0)</f>
        <v>0</v>
      </c>
      <c r="AN35" s="91">
        <f t="shared" ref="AN35:AN40" si="17">IF(V35&gt;X35,1,0)</f>
        <v>0</v>
      </c>
      <c r="AO35" s="91">
        <f t="shared" ref="AO35:AO40" si="18">IF(X35&gt;V35,1,0)</f>
        <v>0</v>
      </c>
      <c r="AP35" s="91">
        <f t="shared" ref="AP35:AP40" si="19">IF(Y35&gt;AA35,1,0)</f>
        <v>0</v>
      </c>
      <c r="AQ35" s="91">
        <f t="shared" ref="AQ35:AQ40" si="20">IF(AA35&gt;Y35,1,0)</f>
        <v>0</v>
      </c>
      <c r="AR35" s="91">
        <f t="shared" ref="AR35:AR40" si="21">IF(AB35&gt;AD35,1,0)</f>
        <v>0</v>
      </c>
      <c r="AS35" s="91">
        <f t="shared" ref="AS35:AS40" si="22">IF(AD35&gt;AB35,1,0)</f>
        <v>0</v>
      </c>
      <c r="AT35" s="91">
        <f t="shared" ref="AT35:AT40" si="23">IF(AE35&gt;AG35,1,0)</f>
        <v>0</v>
      </c>
      <c r="AU35" s="91">
        <f t="shared" ref="AU35:AU40" si="24">IF(AG35&gt;AE35,1,0)</f>
        <v>0</v>
      </c>
      <c r="AV35" s="91">
        <f t="shared" ref="AV35:AW40" si="25">AL35+AN35+AP35+AR35+AT35</f>
        <v>0</v>
      </c>
      <c r="AW35" s="91">
        <f t="shared" si="25"/>
        <v>0</v>
      </c>
      <c r="AX35" s="47"/>
    </row>
    <row r="36" spans="1:50" ht="19" customHeight="1" x14ac:dyDescent="0.25">
      <c r="B36" s="92"/>
      <c r="C36" s="93"/>
      <c r="E36" s="83" t="s">
        <v>84</v>
      </c>
      <c r="F36" s="433" t="str">
        <f>C27</f>
        <v>BOZJA ANŽLOVAR SVIT</v>
      </c>
      <c r="G36" s="433"/>
      <c r="H36" s="433"/>
      <c r="I36" s="433"/>
      <c r="J36" s="433"/>
      <c r="K36" s="433"/>
      <c r="L36" s="84" t="s">
        <v>83</v>
      </c>
      <c r="M36" s="433" t="str">
        <f>C29</f>
        <v xml:space="preserve">ZRNIČ JAVID </v>
      </c>
      <c r="N36" s="433"/>
      <c r="O36" s="433"/>
      <c r="P36" s="433"/>
      <c r="Q36" s="433"/>
      <c r="R36" s="434"/>
      <c r="S36" s="85">
        <v>3</v>
      </c>
      <c r="T36" s="86" t="s">
        <v>83</v>
      </c>
      <c r="U36" s="87">
        <v>11</v>
      </c>
      <c r="V36" s="85">
        <v>1</v>
      </c>
      <c r="W36" s="86" t="s">
        <v>83</v>
      </c>
      <c r="X36" s="87">
        <v>11</v>
      </c>
      <c r="Y36" s="85">
        <v>6</v>
      </c>
      <c r="Z36" s="86" t="s">
        <v>83</v>
      </c>
      <c r="AA36" s="87">
        <v>11</v>
      </c>
      <c r="AB36" s="85"/>
      <c r="AC36" s="86" t="s">
        <v>83</v>
      </c>
      <c r="AD36" s="87"/>
      <c r="AE36" s="85"/>
      <c r="AF36" s="86" t="s">
        <v>83</v>
      </c>
      <c r="AG36" s="87"/>
      <c r="AH36" s="88">
        <f t="shared" si="13"/>
        <v>0</v>
      </c>
      <c r="AI36" s="89" t="s">
        <v>73</v>
      </c>
      <c r="AJ36" s="90">
        <f t="shared" si="14"/>
        <v>3</v>
      </c>
      <c r="AL36" s="91">
        <f t="shared" si="15"/>
        <v>0</v>
      </c>
      <c r="AM36" s="91">
        <f t="shared" si="16"/>
        <v>1</v>
      </c>
      <c r="AN36" s="91">
        <f t="shared" si="17"/>
        <v>0</v>
      </c>
      <c r="AO36" s="91">
        <f t="shared" si="18"/>
        <v>1</v>
      </c>
      <c r="AP36" s="91">
        <f t="shared" si="19"/>
        <v>0</v>
      </c>
      <c r="AQ36" s="91">
        <f t="shared" si="20"/>
        <v>1</v>
      </c>
      <c r="AR36" s="91">
        <f t="shared" si="21"/>
        <v>0</v>
      </c>
      <c r="AS36" s="91">
        <f t="shared" si="22"/>
        <v>0</v>
      </c>
      <c r="AT36" s="91">
        <f t="shared" si="23"/>
        <v>0</v>
      </c>
      <c r="AU36" s="91">
        <f t="shared" si="24"/>
        <v>0</v>
      </c>
      <c r="AV36" s="91">
        <f t="shared" si="25"/>
        <v>0</v>
      </c>
      <c r="AW36" s="91">
        <f t="shared" si="25"/>
        <v>3</v>
      </c>
      <c r="AX36" s="47"/>
    </row>
    <row r="37" spans="1:50" ht="19" customHeight="1" x14ac:dyDescent="0.25">
      <c r="B37" s="435" t="s">
        <v>85</v>
      </c>
      <c r="C37" s="435"/>
      <c r="D37" s="82"/>
      <c r="E37" s="83" t="s">
        <v>86</v>
      </c>
      <c r="F37" s="433" t="str">
        <f>C31</f>
        <v/>
      </c>
      <c r="G37" s="433"/>
      <c r="H37" s="433"/>
      <c r="I37" s="433"/>
      <c r="J37" s="433"/>
      <c r="K37" s="433"/>
      <c r="L37" s="84" t="s">
        <v>83</v>
      </c>
      <c r="M37" s="433" t="str">
        <f>C29</f>
        <v xml:space="preserve">ZRNIČ JAVID </v>
      </c>
      <c r="N37" s="433"/>
      <c r="O37" s="433"/>
      <c r="P37" s="433"/>
      <c r="Q37" s="433"/>
      <c r="R37" s="434"/>
      <c r="S37" s="85"/>
      <c r="T37" s="86" t="s">
        <v>83</v>
      </c>
      <c r="U37" s="87"/>
      <c r="V37" s="85"/>
      <c r="W37" s="86" t="s">
        <v>83</v>
      </c>
      <c r="X37" s="87"/>
      <c r="Y37" s="85"/>
      <c r="Z37" s="86" t="s">
        <v>83</v>
      </c>
      <c r="AA37" s="87"/>
      <c r="AB37" s="85"/>
      <c r="AC37" s="86" t="s">
        <v>83</v>
      </c>
      <c r="AD37" s="87"/>
      <c r="AE37" s="85"/>
      <c r="AF37" s="86" t="s">
        <v>83</v>
      </c>
      <c r="AG37" s="87"/>
      <c r="AH37" s="88" t="str">
        <f t="shared" si="13"/>
        <v/>
      </c>
      <c r="AI37" s="89" t="s">
        <v>73</v>
      </c>
      <c r="AJ37" s="90" t="str">
        <f t="shared" si="14"/>
        <v/>
      </c>
      <c r="AL37" s="91">
        <f t="shared" si="15"/>
        <v>0</v>
      </c>
      <c r="AM37" s="91">
        <f t="shared" si="16"/>
        <v>0</v>
      </c>
      <c r="AN37" s="91">
        <f t="shared" si="17"/>
        <v>0</v>
      </c>
      <c r="AO37" s="91">
        <f t="shared" si="18"/>
        <v>0</v>
      </c>
      <c r="AP37" s="91">
        <f t="shared" si="19"/>
        <v>0</v>
      </c>
      <c r="AQ37" s="91">
        <f t="shared" si="20"/>
        <v>0</v>
      </c>
      <c r="AR37" s="91">
        <f t="shared" si="21"/>
        <v>0</v>
      </c>
      <c r="AS37" s="91">
        <f t="shared" si="22"/>
        <v>0</v>
      </c>
      <c r="AT37" s="91">
        <f t="shared" si="23"/>
        <v>0</v>
      </c>
      <c r="AU37" s="91">
        <f t="shared" si="24"/>
        <v>0</v>
      </c>
      <c r="AV37" s="91">
        <f t="shared" si="25"/>
        <v>0</v>
      </c>
      <c r="AW37" s="91">
        <f t="shared" si="25"/>
        <v>0</v>
      </c>
      <c r="AX37" s="47"/>
    </row>
    <row r="38" spans="1:50" ht="19" customHeight="1" x14ac:dyDescent="0.25">
      <c r="B38" s="94"/>
      <c r="C38" s="95"/>
      <c r="D38" s="82"/>
      <c r="E38" s="83" t="s">
        <v>87</v>
      </c>
      <c r="F38" s="433" t="str">
        <f>C25</f>
        <v>TIRAN LOVRO</v>
      </c>
      <c r="G38" s="433"/>
      <c r="H38" s="433"/>
      <c r="I38" s="433"/>
      <c r="J38" s="433"/>
      <c r="K38" s="433"/>
      <c r="L38" s="84" t="s">
        <v>83</v>
      </c>
      <c r="M38" s="433" t="str">
        <f>C27</f>
        <v>BOZJA ANŽLOVAR SVIT</v>
      </c>
      <c r="N38" s="433"/>
      <c r="O38" s="433"/>
      <c r="P38" s="433"/>
      <c r="Q38" s="433"/>
      <c r="R38" s="434"/>
      <c r="S38" s="85">
        <v>11</v>
      </c>
      <c r="T38" s="86" t="s">
        <v>83</v>
      </c>
      <c r="U38" s="87">
        <v>2</v>
      </c>
      <c r="V38" s="85">
        <v>11</v>
      </c>
      <c r="W38" s="86" t="s">
        <v>83</v>
      </c>
      <c r="X38" s="87">
        <v>2</v>
      </c>
      <c r="Y38" s="85">
        <v>11</v>
      </c>
      <c r="Z38" s="86" t="s">
        <v>83</v>
      </c>
      <c r="AA38" s="87">
        <v>2</v>
      </c>
      <c r="AB38" s="85"/>
      <c r="AC38" s="86" t="s">
        <v>83</v>
      </c>
      <c r="AD38" s="87"/>
      <c r="AE38" s="85"/>
      <c r="AF38" s="86" t="s">
        <v>83</v>
      </c>
      <c r="AG38" s="87"/>
      <c r="AH38" s="88">
        <f t="shared" si="13"/>
        <v>3</v>
      </c>
      <c r="AI38" s="96" t="s">
        <v>73</v>
      </c>
      <c r="AJ38" s="90">
        <f t="shared" si="14"/>
        <v>0</v>
      </c>
      <c r="AL38" s="91">
        <f t="shared" si="15"/>
        <v>1</v>
      </c>
      <c r="AM38" s="91">
        <f t="shared" si="16"/>
        <v>0</v>
      </c>
      <c r="AN38" s="91">
        <f t="shared" si="17"/>
        <v>1</v>
      </c>
      <c r="AO38" s="91">
        <f t="shared" si="18"/>
        <v>0</v>
      </c>
      <c r="AP38" s="91">
        <f t="shared" si="19"/>
        <v>1</v>
      </c>
      <c r="AQ38" s="91">
        <f t="shared" si="20"/>
        <v>0</v>
      </c>
      <c r="AR38" s="91">
        <f t="shared" si="21"/>
        <v>0</v>
      </c>
      <c r="AS38" s="91">
        <f t="shared" si="22"/>
        <v>0</v>
      </c>
      <c r="AT38" s="91">
        <f t="shared" si="23"/>
        <v>0</v>
      </c>
      <c r="AU38" s="91">
        <f t="shared" si="24"/>
        <v>0</v>
      </c>
      <c r="AV38" s="91">
        <f t="shared" si="25"/>
        <v>3</v>
      </c>
      <c r="AW38" s="91">
        <f t="shared" si="25"/>
        <v>0</v>
      </c>
      <c r="AX38" s="47"/>
    </row>
    <row r="39" spans="1:50" ht="19" customHeight="1" x14ac:dyDescent="0.25">
      <c r="B39" s="435" t="s">
        <v>88</v>
      </c>
      <c r="C39" s="435"/>
      <c r="D39" s="82"/>
      <c r="E39" s="83" t="s">
        <v>89</v>
      </c>
      <c r="F39" s="433" t="str">
        <f>C27</f>
        <v>BOZJA ANŽLOVAR SVIT</v>
      </c>
      <c r="G39" s="433"/>
      <c r="H39" s="433"/>
      <c r="I39" s="433"/>
      <c r="J39" s="433"/>
      <c r="K39" s="433"/>
      <c r="L39" s="84" t="s">
        <v>83</v>
      </c>
      <c r="M39" s="433" t="str">
        <f>C31</f>
        <v/>
      </c>
      <c r="N39" s="433"/>
      <c r="O39" s="433"/>
      <c r="P39" s="433"/>
      <c r="Q39" s="433"/>
      <c r="R39" s="434"/>
      <c r="S39" s="85"/>
      <c r="T39" s="86" t="s">
        <v>83</v>
      </c>
      <c r="U39" s="87"/>
      <c r="V39" s="85"/>
      <c r="W39" s="86" t="s">
        <v>83</v>
      </c>
      <c r="X39" s="87"/>
      <c r="Y39" s="85"/>
      <c r="Z39" s="86" t="s">
        <v>83</v>
      </c>
      <c r="AA39" s="87"/>
      <c r="AB39" s="85"/>
      <c r="AC39" s="86" t="s">
        <v>83</v>
      </c>
      <c r="AD39" s="87"/>
      <c r="AE39" s="85"/>
      <c r="AF39" s="86" t="s">
        <v>83</v>
      </c>
      <c r="AG39" s="87"/>
      <c r="AH39" s="88" t="str">
        <f t="shared" si="13"/>
        <v/>
      </c>
      <c r="AI39" s="89" t="s">
        <v>73</v>
      </c>
      <c r="AJ39" s="90" t="str">
        <f t="shared" si="14"/>
        <v/>
      </c>
      <c r="AL39" s="91">
        <f t="shared" si="15"/>
        <v>0</v>
      </c>
      <c r="AM39" s="91">
        <f t="shared" si="16"/>
        <v>0</v>
      </c>
      <c r="AN39" s="91">
        <f t="shared" si="17"/>
        <v>0</v>
      </c>
      <c r="AO39" s="91">
        <f t="shared" si="18"/>
        <v>0</v>
      </c>
      <c r="AP39" s="91">
        <f t="shared" si="19"/>
        <v>0</v>
      </c>
      <c r="AQ39" s="91">
        <f t="shared" si="20"/>
        <v>0</v>
      </c>
      <c r="AR39" s="91">
        <f t="shared" si="21"/>
        <v>0</v>
      </c>
      <c r="AS39" s="91">
        <f t="shared" si="22"/>
        <v>0</v>
      </c>
      <c r="AT39" s="91">
        <f t="shared" si="23"/>
        <v>0</v>
      </c>
      <c r="AU39" s="91">
        <f t="shared" si="24"/>
        <v>0</v>
      </c>
      <c r="AV39" s="91">
        <f t="shared" si="25"/>
        <v>0</v>
      </c>
      <c r="AW39" s="91">
        <f t="shared" si="25"/>
        <v>0</v>
      </c>
      <c r="AX39" s="47"/>
    </row>
    <row r="40" spans="1:50" ht="19" customHeight="1" x14ac:dyDescent="0.25">
      <c r="B40" s="94"/>
      <c r="C40" s="95"/>
      <c r="D40" s="82"/>
      <c r="E40" s="97" t="s">
        <v>90</v>
      </c>
      <c r="F40" s="436" t="str">
        <f>C29</f>
        <v xml:space="preserve">ZRNIČ JAVID </v>
      </c>
      <c r="G40" s="436"/>
      <c r="H40" s="436"/>
      <c r="I40" s="436"/>
      <c r="J40" s="436"/>
      <c r="K40" s="436"/>
      <c r="L40" s="98" t="s">
        <v>83</v>
      </c>
      <c r="M40" s="436" t="str">
        <f>C25</f>
        <v>TIRAN LOVRO</v>
      </c>
      <c r="N40" s="436"/>
      <c r="O40" s="436"/>
      <c r="P40" s="436"/>
      <c r="Q40" s="436"/>
      <c r="R40" s="437"/>
      <c r="S40" s="99">
        <v>7</v>
      </c>
      <c r="T40" s="100" t="s">
        <v>83</v>
      </c>
      <c r="U40" s="101">
        <v>11</v>
      </c>
      <c r="V40" s="99">
        <v>8</v>
      </c>
      <c r="W40" s="100" t="s">
        <v>83</v>
      </c>
      <c r="X40" s="101">
        <v>11</v>
      </c>
      <c r="Y40" s="99">
        <v>3</v>
      </c>
      <c r="Z40" s="100" t="s">
        <v>83</v>
      </c>
      <c r="AA40" s="101">
        <v>11</v>
      </c>
      <c r="AB40" s="99"/>
      <c r="AC40" s="100" t="s">
        <v>83</v>
      </c>
      <c r="AD40" s="101"/>
      <c r="AE40" s="99"/>
      <c r="AF40" s="100" t="s">
        <v>83</v>
      </c>
      <c r="AG40" s="101"/>
      <c r="AH40" s="102">
        <f t="shared" si="13"/>
        <v>0</v>
      </c>
      <c r="AI40" s="103" t="s">
        <v>73</v>
      </c>
      <c r="AJ40" s="51">
        <f t="shared" si="14"/>
        <v>3</v>
      </c>
      <c r="AL40" s="91">
        <f t="shared" si="15"/>
        <v>0</v>
      </c>
      <c r="AM40" s="91">
        <f t="shared" si="16"/>
        <v>1</v>
      </c>
      <c r="AN40" s="91">
        <f t="shared" si="17"/>
        <v>0</v>
      </c>
      <c r="AO40" s="91">
        <f t="shared" si="18"/>
        <v>1</v>
      </c>
      <c r="AP40" s="91">
        <f t="shared" si="19"/>
        <v>0</v>
      </c>
      <c r="AQ40" s="91">
        <f t="shared" si="20"/>
        <v>1</v>
      </c>
      <c r="AR40" s="91">
        <f t="shared" si="21"/>
        <v>0</v>
      </c>
      <c r="AS40" s="91">
        <f t="shared" si="22"/>
        <v>0</v>
      </c>
      <c r="AT40" s="91">
        <f t="shared" si="23"/>
        <v>0</v>
      </c>
      <c r="AU40" s="91">
        <f t="shared" si="24"/>
        <v>0</v>
      </c>
      <c r="AV40" s="91">
        <f t="shared" si="25"/>
        <v>0</v>
      </c>
      <c r="AW40" s="91">
        <f t="shared" si="25"/>
        <v>3</v>
      </c>
      <c r="AX40" s="47"/>
    </row>
    <row r="41" spans="1:50" ht="9" customHeight="1" thickBot="1" x14ac:dyDescent="0.35">
      <c r="B41" s="104"/>
      <c r="C41" s="105"/>
      <c r="D41" s="82"/>
      <c r="E41" s="82"/>
      <c r="F41" s="106"/>
      <c r="G41" s="46"/>
      <c r="H41" s="46"/>
      <c r="I41" s="46"/>
      <c r="K41" s="46"/>
      <c r="L41" s="46"/>
      <c r="O41" s="107"/>
      <c r="P41" s="107"/>
      <c r="Q41" s="107"/>
      <c r="S41" s="108"/>
      <c r="T41" s="8"/>
      <c r="U41" s="109"/>
      <c r="V41" s="108"/>
      <c r="W41" s="8"/>
      <c r="X41" s="109"/>
      <c r="Y41" s="108"/>
      <c r="Z41" s="8"/>
      <c r="AA41" s="109"/>
      <c r="AB41" s="108"/>
      <c r="AC41" s="8"/>
      <c r="AD41" s="109"/>
      <c r="AE41" s="108"/>
      <c r="AF41" s="8"/>
      <c r="AG41" s="109"/>
      <c r="AH41" s="110"/>
      <c r="AI41" s="8"/>
      <c r="AJ41" s="111"/>
      <c r="AK41" s="46"/>
    </row>
    <row r="42" spans="1:50" ht="12.75" customHeight="1" x14ac:dyDescent="0.25">
      <c r="B42" s="329">
        <f>B23+1</f>
        <v>3</v>
      </c>
      <c r="C42" s="331" t="s">
        <v>75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3"/>
      <c r="P42" s="337">
        <v>1</v>
      </c>
      <c r="Q42" s="338"/>
      <c r="R42" s="339"/>
      <c r="S42" s="343">
        <v>2</v>
      </c>
      <c r="T42" s="338"/>
      <c r="U42" s="339"/>
      <c r="V42" s="343">
        <v>3</v>
      </c>
      <c r="W42" s="338"/>
      <c r="X42" s="339"/>
      <c r="Y42" s="343">
        <v>4</v>
      </c>
      <c r="Z42" s="338"/>
      <c r="AA42" s="345"/>
      <c r="AB42" s="347" t="s">
        <v>76</v>
      </c>
      <c r="AC42" s="348"/>
      <c r="AD42" s="349"/>
      <c r="AE42" s="353" t="s">
        <v>77</v>
      </c>
      <c r="AF42" s="348"/>
      <c r="AG42" s="349"/>
      <c r="AH42" s="353" t="s">
        <v>78</v>
      </c>
      <c r="AI42" s="348"/>
      <c r="AJ42" s="355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3.5" customHeight="1" thickBot="1" x14ac:dyDescent="0.3">
      <c r="B43" s="330"/>
      <c r="C43" s="334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335"/>
      <c r="O43" s="336"/>
      <c r="P43" s="340"/>
      <c r="Q43" s="341"/>
      <c r="R43" s="342"/>
      <c r="S43" s="344"/>
      <c r="T43" s="341"/>
      <c r="U43" s="342"/>
      <c r="V43" s="344"/>
      <c r="W43" s="341"/>
      <c r="X43" s="342"/>
      <c r="Y43" s="344"/>
      <c r="Z43" s="341"/>
      <c r="AA43" s="346"/>
      <c r="AB43" s="350"/>
      <c r="AC43" s="351"/>
      <c r="AD43" s="352"/>
      <c r="AE43" s="354"/>
      <c r="AF43" s="351"/>
      <c r="AG43" s="352"/>
      <c r="AH43" s="354"/>
      <c r="AI43" s="351"/>
      <c r="AJ43" s="356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2" customHeight="1" x14ac:dyDescent="0.25">
      <c r="A44" s="357">
        <v>8</v>
      </c>
      <c r="B44" s="358">
        <v>1</v>
      </c>
      <c r="C44" s="360" t="str">
        <f>IF((A44=""),"",VLOOKUP(A44,[3]Prijave!$C$6:$E$100,2))</f>
        <v xml:space="preserve">MALIC TIJAN </v>
      </c>
      <c r="D44" s="361"/>
      <c r="E44" s="361"/>
      <c r="F44" s="361"/>
      <c r="G44" s="361"/>
      <c r="H44" s="361"/>
      <c r="I44" s="361"/>
      <c r="J44" s="361"/>
      <c r="K44" s="361"/>
      <c r="L44" s="362"/>
      <c r="M44" s="366" t="str">
        <f>IF((A44=""),"","("&amp;UPPER(VLOOKUP(A44,[3]Prijave!$C$6:$E$100,3))&amp;")")</f>
        <v>(LOG)</v>
      </c>
      <c r="N44" s="366"/>
      <c r="O44" s="367"/>
      <c r="P44" s="48"/>
      <c r="Q44" s="48"/>
      <c r="R44" s="49"/>
      <c r="S44" s="50">
        <f>IF(AH57&lt;&gt;"",AH57,"")</f>
        <v>3</v>
      </c>
      <c r="T44" s="51" t="s">
        <v>73</v>
      </c>
      <c r="U44" s="52">
        <f>IF(AJ57&lt;&gt;"",AJ57,"")</f>
        <v>0</v>
      </c>
      <c r="V44" s="50">
        <f>IF(AJ59&lt;&gt;"",AJ59,"")</f>
        <v>3</v>
      </c>
      <c r="W44" s="51" t="s">
        <v>73</v>
      </c>
      <c r="X44" s="52">
        <f>IF(AH59&lt;&gt;"",AH59,"")</f>
        <v>1</v>
      </c>
      <c r="Y44" s="50">
        <f>IF(AH54&lt;&gt;"",AH54,"")</f>
        <v>3</v>
      </c>
      <c r="Z44" s="53" t="s">
        <v>73</v>
      </c>
      <c r="AA44" s="54">
        <f>IF(AJ54&lt;&gt;"",AJ54,"")</f>
        <v>2</v>
      </c>
      <c r="AB44" s="370">
        <f>IF(AND(S44="",V44="",Y44=""),"",SUM(S44,V44,Y44))</f>
        <v>9</v>
      </c>
      <c r="AC44" s="372" t="s">
        <v>73</v>
      </c>
      <c r="AD44" s="374">
        <f>IF(AND(U44="",X44="",AA44=""),"",SUM(U44,X44,AA44))</f>
        <v>3</v>
      </c>
      <c r="AE44" s="376">
        <f>IF(SUM(T45,W45,Z45)&gt;0,SUM(T45,W45,Z45),"")</f>
        <v>6</v>
      </c>
      <c r="AF44" s="377"/>
      <c r="AG44" s="378"/>
      <c r="AH44" s="382" t="str">
        <f>IF(AE44&lt;&gt;"",(RANK(AE44,AE44:AG51)&amp;"."),"")</f>
        <v>1.</v>
      </c>
      <c r="AI44" s="382"/>
      <c r="AJ44" s="383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2" customHeight="1" x14ac:dyDescent="0.25">
      <c r="A45" s="357"/>
      <c r="B45" s="359"/>
      <c r="C45" s="363"/>
      <c r="D45" s="364"/>
      <c r="E45" s="364"/>
      <c r="F45" s="364"/>
      <c r="G45" s="364"/>
      <c r="H45" s="364"/>
      <c r="I45" s="364"/>
      <c r="J45" s="364"/>
      <c r="K45" s="364"/>
      <c r="L45" s="365"/>
      <c r="M45" s="368"/>
      <c r="N45" s="368"/>
      <c r="O45" s="369"/>
      <c r="P45" s="55"/>
      <c r="Q45" s="55"/>
      <c r="R45" s="56"/>
      <c r="S45" s="57"/>
      <c r="T45" s="58">
        <f>IF((S44=3),2,IF(U44=3,1,""))</f>
        <v>2</v>
      </c>
      <c r="U45" s="59"/>
      <c r="V45" s="57"/>
      <c r="W45" s="58">
        <f>IF((V44=3),2,IF(X44=3,1,""))</f>
        <v>2</v>
      </c>
      <c r="X45" s="59"/>
      <c r="Y45" s="57"/>
      <c r="Z45" s="58">
        <f>IF((Y44=3),2,IF(AA44=3,1,""))</f>
        <v>2</v>
      </c>
      <c r="AA45" s="60"/>
      <c r="AB45" s="371"/>
      <c r="AC45" s="373"/>
      <c r="AD45" s="375"/>
      <c r="AE45" s="379"/>
      <c r="AF45" s="380"/>
      <c r="AG45" s="381"/>
      <c r="AH45" s="384"/>
      <c r="AI45" s="384"/>
      <c r="AJ45" s="385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2" customHeight="1" x14ac:dyDescent="0.25">
      <c r="A46" s="357">
        <v>9</v>
      </c>
      <c r="B46" s="359">
        <v>2</v>
      </c>
      <c r="C46" s="396" t="str">
        <f>IF((A46=""),"",VLOOKUP(A46,[3]Prijave!$C$6:$E$100,2))</f>
        <v xml:space="preserve">LEVIČNIK LEON </v>
      </c>
      <c r="D46" s="397"/>
      <c r="E46" s="397"/>
      <c r="F46" s="397"/>
      <c r="G46" s="397"/>
      <c r="H46" s="397"/>
      <c r="I46" s="397"/>
      <c r="J46" s="397"/>
      <c r="K46" s="397"/>
      <c r="L46" s="398"/>
      <c r="M46" s="368" t="str">
        <f>IF((A46=""),"","("&amp;UPPER(VLOOKUP(A46,[3]Prijave!$C$6:$E$100,3))&amp;")")</f>
        <v>(ILIRIJA)</v>
      </c>
      <c r="N46" s="368"/>
      <c r="O46" s="369"/>
      <c r="P46" s="61">
        <f>IF(AJ57&lt;&gt;"",AJ57,"")</f>
        <v>0</v>
      </c>
      <c r="Q46" s="61" t="s">
        <v>73</v>
      </c>
      <c r="R46" s="62">
        <f>IF(AH57&lt;&gt;"",AH57,"")</f>
        <v>3</v>
      </c>
      <c r="S46" s="63"/>
      <c r="T46" s="64"/>
      <c r="U46" s="65"/>
      <c r="V46" s="66">
        <f>IF(AH55&lt;&gt;"",AH55,"")</f>
        <v>0</v>
      </c>
      <c r="W46" s="61" t="s">
        <v>73</v>
      </c>
      <c r="X46" s="62">
        <f>IF(AJ55&lt;&gt;"",AJ55,"")</f>
        <v>3</v>
      </c>
      <c r="Y46" s="66">
        <f>IF(AH58&lt;&gt;"",AH58,"")</f>
        <v>0</v>
      </c>
      <c r="Z46" s="61" t="s">
        <v>73</v>
      </c>
      <c r="AA46" s="67">
        <f>IF(AJ58&lt;&gt;"",AJ58,"")</f>
        <v>3</v>
      </c>
      <c r="AB46" s="399">
        <f>IF(AND(P46="",V46="",Y46=""),"",SUM(P46,V46,Y46))</f>
        <v>0</v>
      </c>
      <c r="AC46" s="400" t="s">
        <v>73</v>
      </c>
      <c r="AD46" s="386">
        <f>IF(AND(R46="",X46="",AA46=""),"",SUM(R46,X46,AA46))</f>
        <v>9</v>
      </c>
      <c r="AE46" s="387">
        <f>IF(SUM(Q47,W47,Z47)&gt;0,SUM(Q47,W47,Z47),"")</f>
        <v>3</v>
      </c>
      <c r="AF46" s="388"/>
      <c r="AG46" s="389"/>
      <c r="AH46" s="390" t="str">
        <f>IF(AE46&lt;&gt;"",(RANK(AE46,AE44:AG51)&amp;"."),"")</f>
        <v>4.</v>
      </c>
      <c r="AI46" s="391"/>
      <c r="AJ46" s="392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50" ht="12" customHeight="1" x14ac:dyDescent="0.25">
      <c r="A47" s="357"/>
      <c r="B47" s="359"/>
      <c r="C47" s="363"/>
      <c r="D47" s="364"/>
      <c r="E47" s="364"/>
      <c r="F47" s="364"/>
      <c r="G47" s="364"/>
      <c r="H47" s="364"/>
      <c r="I47" s="364"/>
      <c r="J47" s="364"/>
      <c r="K47" s="364"/>
      <c r="L47" s="365"/>
      <c r="M47" s="368"/>
      <c r="N47" s="368"/>
      <c r="O47" s="369"/>
      <c r="P47" s="68"/>
      <c r="Q47" s="58">
        <f>IF((P46=3),2,IF(R46=3,1,""))</f>
        <v>1</v>
      </c>
      <c r="R47" s="59"/>
      <c r="S47" s="69"/>
      <c r="T47" s="55"/>
      <c r="U47" s="56"/>
      <c r="V47" s="57"/>
      <c r="W47" s="58">
        <f>IF((V46=3),2,IF(X46=3,1,""))</f>
        <v>1</v>
      </c>
      <c r="X47" s="59"/>
      <c r="Y47" s="57"/>
      <c r="Z47" s="58">
        <f>IF((Y46=3),2,IF(AA46=3,1,""))</f>
        <v>1</v>
      </c>
      <c r="AA47" s="60"/>
      <c r="AB47" s="371"/>
      <c r="AC47" s="373"/>
      <c r="AD47" s="375"/>
      <c r="AE47" s="379"/>
      <c r="AF47" s="380"/>
      <c r="AG47" s="381"/>
      <c r="AH47" s="393"/>
      <c r="AI47" s="394"/>
      <c r="AJ47" s="395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50" ht="12" customHeight="1" x14ac:dyDescent="0.25">
      <c r="A48" s="357">
        <v>10</v>
      </c>
      <c r="B48" s="359">
        <v>3</v>
      </c>
      <c r="C48" s="396" t="str">
        <f>IF((A48=""),"",VLOOKUP(A48,[3]Prijave!$C$6:$E$100,2))</f>
        <v xml:space="preserve">OVSENIK ERŽEN TEVŽ </v>
      </c>
      <c r="D48" s="397"/>
      <c r="E48" s="397"/>
      <c r="F48" s="397"/>
      <c r="G48" s="397"/>
      <c r="H48" s="397"/>
      <c r="I48" s="397"/>
      <c r="J48" s="397"/>
      <c r="K48" s="397"/>
      <c r="L48" s="398"/>
      <c r="M48" s="368" t="str">
        <f>IF((A48=""),"","("&amp;UPPER(VLOOKUP(A48,[3]Prijave!$C$6:$E$100,3))&amp;")")</f>
        <v>(B2)</v>
      </c>
      <c r="N48" s="368"/>
      <c r="O48" s="369"/>
      <c r="P48" s="61">
        <f>IF(AH59&lt;&gt;"",AH59,"")</f>
        <v>1</v>
      </c>
      <c r="Q48" s="61" t="s">
        <v>73</v>
      </c>
      <c r="R48" s="62">
        <f>IF(AJ59&lt;&gt;"",AJ59,"")</f>
        <v>3</v>
      </c>
      <c r="S48" s="66">
        <f>IF(AJ55&lt;&gt;"",AJ55,"")</f>
        <v>3</v>
      </c>
      <c r="T48" s="61" t="s">
        <v>73</v>
      </c>
      <c r="U48" s="62">
        <f>IF(AH55&lt;&gt;"",AH55,"")</f>
        <v>0</v>
      </c>
      <c r="V48" s="63"/>
      <c r="W48" s="64"/>
      <c r="X48" s="65"/>
      <c r="Y48" s="66">
        <f>IF(AJ56&lt;&gt;"",AJ56,"")</f>
        <v>0</v>
      </c>
      <c r="Z48" s="61" t="s">
        <v>73</v>
      </c>
      <c r="AA48" s="67">
        <f>IF(AH56&lt;&gt;"",AH56,"")</f>
        <v>3</v>
      </c>
      <c r="AB48" s="399">
        <f>IF(AND(P48="",S48="",Y48=""),"",SUM(P48,S48,Y48))</f>
        <v>4</v>
      </c>
      <c r="AC48" s="400" t="s">
        <v>73</v>
      </c>
      <c r="AD48" s="386">
        <f>IF(AND(R48="",U48="",AA48=""),"",SUM(R48,U48,AA48))</f>
        <v>6</v>
      </c>
      <c r="AE48" s="387">
        <f>IF(SUM(Q49,T49,Z49)&gt;0,SUM(Q49,T49,Z49),"")</f>
        <v>4</v>
      </c>
      <c r="AF48" s="388"/>
      <c r="AG48" s="389"/>
      <c r="AH48" s="390" t="str">
        <f>IF(AE48&lt;&gt;"",(RANK(AE48,AE44:AG51)&amp;"."),"")</f>
        <v>3.</v>
      </c>
      <c r="AI48" s="391"/>
      <c r="AJ48" s="392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49" spans="1:50" ht="12" customHeight="1" x14ac:dyDescent="0.25">
      <c r="A49" s="357"/>
      <c r="B49" s="359"/>
      <c r="C49" s="363"/>
      <c r="D49" s="364"/>
      <c r="E49" s="364"/>
      <c r="F49" s="364"/>
      <c r="G49" s="364"/>
      <c r="H49" s="364"/>
      <c r="I49" s="364"/>
      <c r="J49" s="364"/>
      <c r="K49" s="364"/>
      <c r="L49" s="365"/>
      <c r="M49" s="368"/>
      <c r="N49" s="368"/>
      <c r="O49" s="369"/>
      <c r="P49" s="68"/>
      <c r="Q49" s="58">
        <f>IF((P48=3),2,IF(R48=3,1,""))</f>
        <v>1</v>
      </c>
      <c r="R49" s="59"/>
      <c r="S49" s="57"/>
      <c r="T49" s="58">
        <f>IF((S48=3),2,IF(U48=3,1,""))</f>
        <v>2</v>
      </c>
      <c r="U49" s="59"/>
      <c r="V49" s="69"/>
      <c r="W49" s="55"/>
      <c r="X49" s="56"/>
      <c r="Y49" s="57"/>
      <c r="Z49" s="58">
        <f>IF((Y48=3),2,IF(AA48=3,1,""))</f>
        <v>1</v>
      </c>
      <c r="AA49" s="60"/>
      <c r="AB49" s="371"/>
      <c r="AC49" s="373"/>
      <c r="AD49" s="375"/>
      <c r="AE49" s="379"/>
      <c r="AF49" s="380"/>
      <c r="AG49" s="381"/>
      <c r="AH49" s="393"/>
      <c r="AI49" s="394"/>
      <c r="AJ49" s="395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</row>
    <row r="50" spans="1:50" ht="12" customHeight="1" x14ac:dyDescent="0.25">
      <c r="A50" s="357">
        <v>11</v>
      </c>
      <c r="B50" s="359">
        <v>4</v>
      </c>
      <c r="C50" s="396" t="str">
        <f>IF((A50=""),"",VLOOKUP(A50,[3]Prijave!$C$6:$E$100,2))</f>
        <v xml:space="preserve">GODEC MATEJ JAKOB </v>
      </c>
      <c r="D50" s="397"/>
      <c r="E50" s="397"/>
      <c r="F50" s="397"/>
      <c r="G50" s="397"/>
      <c r="H50" s="397"/>
      <c r="I50" s="397"/>
      <c r="J50" s="397"/>
      <c r="K50" s="397"/>
      <c r="L50" s="398"/>
      <c r="M50" s="368" t="str">
        <f>IF((A50=""),"","("&amp;UPPER(VLOOKUP(A50,[3]Prijave!$C$6:$E$100,3))&amp;")")</f>
        <v>(VES)</v>
      </c>
      <c r="N50" s="368"/>
      <c r="O50" s="369"/>
      <c r="P50" s="61">
        <f>IF(AJ54&lt;&gt;"",AJ54,"")</f>
        <v>2</v>
      </c>
      <c r="Q50" s="61" t="s">
        <v>73</v>
      </c>
      <c r="R50" s="62">
        <f>IF(AH54&lt;&gt;"",AH54,"")</f>
        <v>3</v>
      </c>
      <c r="S50" s="66">
        <f>IF(AJ58&lt;&gt;"",AJ58,"")</f>
        <v>3</v>
      </c>
      <c r="T50" s="61" t="s">
        <v>73</v>
      </c>
      <c r="U50" s="62">
        <f>IF(AH58&lt;&gt;"",AH58,"")</f>
        <v>0</v>
      </c>
      <c r="V50" s="66">
        <f>IF(AH56&lt;&gt;"",AH56,"")</f>
        <v>3</v>
      </c>
      <c r="W50" s="61" t="s">
        <v>73</v>
      </c>
      <c r="X50" s="62">
        <f>IF(AJ56&lt;&gt;"",AJ56,"")</f>
        <v>0</v>
      </c>
      <c r="Y50" s="63"/>
      <c r="Z50" s="64"/>
      <c r="AA50" s="70"/>
      <c r="AB50" s="399">
        <f>IF(AND(P50="",S50="",V50=""),"",SUM(P50,S50,V50))</f>
        <v>8</v>
      </c>
      <c r="AC50" s="400" t="s">
        <v>73</v>
      </c>
      <c r="AD50" s="386">
        <f>IF(AND(R50="",U50="",X50=""),"",SUM(R50,U50,X50))</f>
        <v>3</v>
      </c>
      <c r="AE50" s="387">
        <f>IF(SUM(Q51,T51,W51)&gt;0,SUM(Q51,T51,W51),"")</f>
        <v>5</v>
      </c>
      <c r="AF50" s="388"/>
      <c r="AG50" s="389"/>
      <c r="AH50" s="384" t="str">
        <f>IF(AE50&lt;&gt;"",(RANK(AE50,AE44:AG51)&amp;"."),"")</f>
        <v>2.</v>
      </c>
      <c r="AI50" s="384"/>
      <c r="AJ50" s="385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</row>
    <row r="51" spans="1:50" ht="13.5" customHeight="1" thickBot="1" x14ac:dyDescent="0.3">
      <c r="A51" s="357"/>
      <c r="B51" s="438"/>
      <c r="C51" s="439"/>
      <c r="D51" s="440"/>
      <c r="E51" s="440"/>
      <c r="F51" s="440"/>
      <c r="G51" s="440"/>
      <c r="H51" s="440"/>
      <c r="I51" s="440"/>
      <c r="J51" s="440"/>
      <c r="K51" s="440"/>
      <c r="L51" s="441"/>
      <c r="M51" s="442"/>
      <c r="N51" s="442"/>
      <c r="O51" s="443"/>
      <c r="P51" s="71"/>
      <c r="Q51" s="72">
        <f>IF((P50=3),2,IF(R50=3,1,""))</f>
        <v>1</v>
      </c>
      <c r="R51" s="73"/>
      <c r="S51" s="74"/>
      <c r="T51" s="72">
        <f>IF((S50=3),2,IF(U50=3,1,""))</f>
        <v>2</v>
      </c>
      <c r="U51" s="73"/>
      <c r="V51" s="74"/>
      <c r="W51" s="72">
        <f>IF((V50=3),2,IF(X50=3,1,""))</f>
        <v>2</v>
      </c>
      <c r="X51" s="73"/>
      <c r="Y51" s="75"/>
      <c r="Z51" s="76"/>
      <c r="AA51" s="77"/>
      <c r="AB51" s="444"/>
      <c r="AC51" s="445"/>
      <c r="AD51" s="446"/>
      <c r="AE51" s="447"/>
      <c r="AF51" s="448"/>
      <c r="AG51" s="449"/>
      <c r="AH51" s="450"/>
      <c r="AI51" s="450"/>
      <c r="AJ51" s="451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</row>
    <row r="52" spans="1:50" ht="6" customHeight="1" x14ac:dyDescent="0.3">
      <c r="AH52" s="42" t="s">
        <v>79</v>
      </c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</row>
    <row r="53" spans="1:50" ht="12.75" customHeight="1" x14ac:dyDescent="0.3">
      <c r="B53" s="78"/>
      <c r="C53" s="79"/>
      <c r="D53" s="80"/>
      <c r="E53" s="80"/>
      <c r="F53" s="80"/>
      <c r="G53" s="80"/>
      <c r="H53" s="80"/>
      <c r="I53" s="80"/>
      <c r="J53" s="429"/>
      <c r="K53" s="429"/>
      <c r="L53" s="429"/>
      <c r="M53" s="429"/>
      <c r="N53" s="429"/>
      <c r="O53" s="429"/>
      <c r="P53" s="429"/>
      <c r="Q53" s="429"/>
      <c r="R53" s="429"/>
      <c r="S53" s="430">
        <v>1</v>
      </c>
      <c r="T53" s="430"/>
      <c r="U53" s="430"/>
      <c r="V53" s="430">
        <v>2</v>
      </c>
      <c r="W53" s="430"/>
      <c r="X53" s="430"/>
      <c r="Y53" s="430">
        <v>3</v>
      </c>
      <c r="Z53" s="430"/>
      <c r="AA53" s="430"/>
      <c r="AB53" s="430">
        <v>4</v>
      </c>
      <c r="AC53" s="430"/>
      <c r="AD53" s="430"/>
      <c r="AE53" s="430">
        <v>5</v>
      </c>
      <c r="AF53" s="430"/>
      <c r="AG53" s="431"/>
      <c r="AH53" s="432" t="s">
        <v>80</v>
      </c>
      <c r="AI53" s="429"/>
      <c r="AJ53" s="429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ht="19" customHeight="1" x14ac:dyDescent="0.25">
      <c r="B54" s="435" t="s">
        <v>81</v>
      </c>
      <c r="C54" s="435"/>
      <c r="D54" s="82"/>
      <c r="E54" s="83" t="s">
        <v>82</v>
      </c>
      <c r="F54" s="433" t="str">
        <f>C44</f>
        <v xml:space="preserve">MALIC TIJAN </v>
      </c>
      <c r="G54" s="433"/>
      <c r="H54" s="433"/>
      <c r="I54" s="433"/>
      <c r="J54" s="433"/>
      <c r="K54" s="433"/>
      <c r="L54" s="84" t="s">
        <v>83</v>
      </c>
      <c r="M54" s="433" t="str">
        <f>C50</f>
        <v xml:space="preserve">GODEC MATEJ JAKOB </v>
      </c>
      <c r="N54" s="433"/>
      <c r="O54" s="433"/>
      <c r="P54" s="433"/>
      <c r="Q54" s="433"/>
      <c r="R54" s="434"/>
      <c r="S54" s="85">
        <v>11</v>
      </c>
      <c r="T54" s="86" t="s">
        <v>83</v>
      </c>
      <c r="U54" s="87">
        <v>2</v>
      </c>
      <c r="V54" s="85">
        <v>11</v>
      </c>
      <c r="W54" s="86" t="s">
        <v>83</v>
      </c>
      <c r="X54" s="87">
        <v>2</v>
      </c>
      <c r="Y54" s="85">
        <v>10</v>
      </c>
      <c r="Z54" s="86" t="s">
        <v>83</v>
      </c>
      <c r="AA54" s="87">
        <v>12</v>
      </c>
      <c r="AB54" s="85">
        <v>9</v>
      </c>
      <c r="AC54" s="86" t="s">
        <v>83</v>
      </c>
      <c r="AD54" s="87">
        <v>11</v>
      </c>
      <c r="AE54" s="85">
        <v>11</v>
      </c>
      <c r="AF54" s="86" t="s">
        <v>83</v>
      </c>
      <c r="AG54" s="87">
        <v>5</v>
      </c>
      <c r="AH54" s="88">
        <f t="shared" ref="AH54:AH59" si="26">IF(AND(AV54=0,AW54=0),"",AV54)</f>
        <v>3</v>
      </c>
      <c r="AI54" s="89" t="s">
        <v>73</v>
      </c>
      <c r="AJ54" s="90">
        <f t="shared" ref="AJ54:AJ59" si="27">IF(AND(AV54=0,AW54=0),"",AW54)</f>
        <v>2</v>
      </c>
      <c r="AL54" s="91">
        <f t="shared" ref="AL54:AL59" si="28">IF(S54&gt;U54,1,0)</f>
        <v>1</v>
      </c>
      <c r="AM54" s="91">
        <f t="shared" ref="AM54:AM59" si="29">IF(U54&gt;S54,1,0)</f>
        <v>0</v>
      </c>
      <c r="AN54" s="91">
        <f t="shared" ref="AN54:AN59" si="30">IF(V54&gt;X54,1,0)</f>
        <v>1</v>
      </c>
      <c r="AO54" s="91">
        <f t="shared" ref="AO54:AO59" si="31">IF(X54&gt;V54,1,0)</f>
        <v>0</v>
      </c>
      <c r="AP54" s="91">
        <f t="shared" ref="AP54:AP59" si="32">IF(Y54&gt;AA54,1,0)</f>
        <v>0</v>
      </c>
      <c r="AQ54" s="91">
        <f t="shared" ref="AQ54:AQ59" si="33">IF(AA54&gt;Y54,1,0)</f>
        <v>1</v>
      </c>
      <c r="AR54" s="91">
        <f t="shared" ref="AR54:AR59" si="34">IF(AB54&gt;AD54,1,0)</f>
        <v>0</v>
      </c>
      <c r="AS54" s="91">
        <f t="shared" ref="AS54:AS59" si="35">IF(AD54&gt;AB54,1,0)</f>
        <v>1</v>
      </c>
      <c r="AT54" s="91">
        <f t="shared" ref="AT54:AT59" si="36">IF(AE54&gt;AG54,1,0)</f>
        <v>1</v>
      </c>
      <c r="AU54" s="91">
        <f t="shared" ref="AU54:AU59" si="37">IF(AG54&gt;AE54,1,0)</f>
        <v>0</v>
      </c>
      <c r="AV54" s="91">
        <f t="shared" ref="AV54:AW59" si="38">AL54+AN54+AP54+AR54+AT54</f>
        <v>3</v>
      </c>
      <c r="AW54" s="91">
        <f t="shared" si="38"/>
        <v>2</v>
      </c>
      <c r="AX54" s="47"/>
    </row>
    <row r="55" spans="1:50" ht="19" customHeight="1" x14ac:dyDescent="0.25">
      <c r="B55" s="92"/>
      <c r="C55" s="93"/>
      <c r="E55" s="83" t="s">
        <v>84</v>
      </c>
      <c r="F55" s="433" t="str">
        <f>C46</f>
        <v xml:space="preserve">LEVIČNIK LEON </v>
      </c>
      <c r="G55" s="433"/>
      <c r="H55" s="433"/>
      <c r="I55" s="433"/>
      <c r="J55" s="433"/>
      <c r="K55" s="433"/>
      <c r="L55" s="84" t="s">
        <v>83</v>
      </c>
      <c r="M55" s="433" t="str">
        <f>C48</f>
        <v xml:space="preserve">OVSENIK ERŽEN TEVŽ </v>
      </c>
      <c r="N55" s="433"/>
      <c r="O55" s="433"/>
      <c r="P55" s="433"/>
      <c r="Q55" s="433"/>
      <c r="R55" s="434"/>
      <c r="S55" s="85">
        <v>1</v>
      </c>
      <c r="T55" s="86" t="s">
        <v>83</v>
      </c>
      <c r="U55" s="87">
        <v>11</v>
      </c>
      <c r="V55" s="85">
        <v>7</v>
      </c>
      <c r="W55" s="86" t="s">
        <v>83</v>
      </c>
      <c r="X55" s="87">
        <v>11</v>
      </c>
      <c r="Y55" s="85">
        <v>3</v>
      </c>
      <c r="Z55" s="86" t="s">
        <v>83</v>
      </c>
      <c r="AA55" s="87">
        <v>11</v>
      </c>
      <c r="AB55" s="85"/>
      <c r="AC55" s="86" t="s">
        <v>83</v>
      </c>
      <c r="AD55" s="87"/>
      <c r="AE55" s="85"/>
      <c r="AF55" s="86" t="s">
        <v>83</v>
      </c>
      <c r="AG55" s="87"/>
      <c r="AH55" s="88">
        <f t="shared" si="26"/>
        <v>0</v>
      </c>
      <c r="AI55" s="89" t="s">
        <v>73</v>
      </c>
      <c r="AJ55" s="90">
        <f t="shared" si="27"/>
        <v>3</v>
      </c>
      <c r="AL55" s="91">
        <f t="shared" si="28"/>
        <v>0</v>
      </c>
      <c r="AM55" s="91">
        <f t="shared" si="29"/>
        <v>1</v>
      </c>
      <c r="AN55" s="91">
        <f t="shared" si="30"/>
        <v>0</v>
      </c>
      <c r="AO55" s="91">
        <f t="shared" si="31"/>
        <v>1</v>
      </c>
      <c r="AP55" s="91">
        <f t="shared" si="32"/>
        <v>0</v>
      </c>
      <c r="AQ55" s="91">
        <f t="shared" si="33"/>
        <v>1</v>
      </c>
      <c r="AR55" s="91">
        <f t="shared" si="34"/>
        <v>0</v>
      </c>
      <c r="AS55" s="91">
        <f t="shared" si="35"/>
        <v>0</v>
      </c>
      <c r="AT55" s="91">
        <f t="shared" si="36"/>
        <v>0</v>
      </c>
      <c r="AU55" s="91">
        <f t="shared" si="37"/>
        <v>0</v>
      </c>
      <c r="AV55" s="91">
        <f t="shared" si="38"/>
        <v>0</v>
      </c>
      <c r="AW55" s="91">
        <f t="shared" si="38"/>
        <v>3</v>
      </c>
      <c r="AX55" s="47"/>
    </row>
    <row r="56" spans="1:50" ht="19" customHeight="1" x14ac:dyDescent="0.25">
      <c r="B56" s="435" t="s">
        <v>85</v>
      </c>
      <c r="C56" s="435"/>
      <c r="D56" s="82"/>
      <c r="E56" s="83" t="s">
        <v>86</v>
      </c>
      <c r="F56" s="433" t="str">
        <f>C50</f>
        <v xml:space="preserve">GODEC MATEJ JAKOB </v>
      </c>
      <c r="G56" s="433"/>
      <c r="H56" s="433"/>
      <c r="I56" s="433"/>
      <c r="J56" s="433"/>
      <c r="K56" s="433"/>
      <c r="L56" s="84" t="s">
        <v>83</v>
      </c>
      <c r="M56" s="433" t="str">
        <f>C48</f>
        <v xml:space="preserve">OVSENIK ERŽEN TEVŽ </v>
      </c>
      <c r="N56" s="433"/>
      <c r="O56" s="433"/>
      <c r="P56" s="433"/>
      <c r="Q56" s="433"/>
      <c r="R56" s="434"/>
      <c r="S56" s="85">
        <v>11</v>
      </c>
      <c r="T56" s="86" t="s">
        <v>83</v>
      </c>
      <c r="U56" s="87">
        <v>8</v>
      </c>
      <c r="V56" s="85">
        <v>11</v>
      </c>
      <c r="W56" s="86" t="s">
        <v>83</v>
      </c>
      <c r="X56" s="87">
        <v>9</v>
      </c>
      <c r="Y56" s="85">
        <v>15</v>
      </c>
      <c r="Z56" s="86" t="s">
        <v>83</v>
      </c>
      <c r="AA56" s="87">
        <v>13</v>
      </c>
      <c r="AB56" s="85"/>
      <c r="AC56" s="86" t="s">
        <v>83</v>
      </c>
      <c r="AD56" s="87"/>
      <c r="AE56" s="85"/>
      <c r="AF56" s="86" t="s">
        <v>83</v>
      </c>
      <c r="AG56" s="87"/>
      <c r="AH56" s="88">
        <f t="shared" si="26"/>
        <v>3</v>
      </c>
      <c r="AI56" s="89" t="s">
        <v>73</v>
      </c>
      <c r="AJ56" s="90">
        <f t="shared" si="27"/>
        <v>0</v>
      </c>
      <c r="AL56" s="91">
        <f t="shared" si="28"/>
        <v>1</v>
      </c>
      <c r="AM56" s="91">
        <f t="shared" si="29"/>
        <v>0</v>
      </c>
      <c r="AN56" s="91">
        <f t="shared" si="30"/>
        <v>1</v>
      </c>
      <c r="AO56" s="91">
        <f t="shared" si="31"/>
        <v>0</v>
      </c>
      <c r="AP56" s="91">
        <f t="shared" si="32"/>
        <v>1</v>
      </c>
      <c r="AQ56" s="91">
        <f t="shared" si="33"/>
        <v>0</v>
      </c>
      <c r="AR56" s="91">
        <f t="shared" si="34"/>
        <v>0</v>
      </c>
      <c r="AS56" s="91">
        <f t="shared" si="35"/>
        <v>0</v>
      </c>
      <c r="AT56" s="91">
        <f t="shared" si="36"/>
        <v>0</v>
      </c>
      <c r="AU56" s="91">
        <f t="shared" si="37"/>
        <v>0</v>
      </c>
      <c r="AV56" s="91">
        <f t="shared" si="38"/>
        <v>3</v>
      </c>
      <c r="AW56" s="91">
        <f t="shared" si="38"/>
        <v>0</v>
      </c>
      <c r="AX56" s="47"/>
    </row>
    <row r="57" spans="1:50" ht="19" customHeight="1" x14ac:dyDescent="0.25">
      <c r="B57" s="94"/>
      <c r="C57" s="95"/>
      <c r="D57" s="82"/>
      <c r="E57" s="83" t="s">
        <v>87</v>
      </c>
      <c r="F57" s="433" t="str">
        <f>C44</f>
        <v xml:space="preserve">MALIC TIJAN </v>
      </c>
      <c r="G57" s="433"/>
      <c r="H57" s="433"/>
      <c r="I57" s="433"/>
      <c r="J57" s="433"/>
      <c r="K57" s="433"/>
      <c r="L57" s="84" t="s">
        <v>83</v>
      </c>
      <c r="M57" s="433" t="str">
        <f>C46</f>
        <v xml:space="preserve">LEVIČNIK LEON </v>
      </c>
      <c r="N57" s="433"/>
      <c r="O57" s="433"/>
      <c r="P57" s="433"/>
      <c r="Q57" s="433"/>
      <c r="R57" s="434"/>
      <c r="S57" s="85">
        <v>11</v>
      </c>
      <c r="T57" s="86" t="s">
        <v>83</v>
      </c>
      <c r="U57" s="87">
        <v>4</v>
      </c>
      <c r="V57" s="85">
        <v>11</v>
      </c>
      <c r="W57" s="86" t="s">
        <v>83</v>
      </c>
      <c r="X57" s="87">
        <v>3</v>
      </c>
      <c r="Y57" s="85">
        <v>11</v>
      </c>
      <c r="Z57" s="86" t="s">
        <v>83</v>
      </c>
      <c r="AA57" s="87">
        <v>4</v>
      </c>
      <c r="AB57" s="85"/>
      <c r="AC57" s="86" t="s">
        <v>83</v>
      </c>
      <c r="AD57" s="87"/>
      <c r="AE57" s="85"/>
      <c r="AF57" s="86" t="s">
        <v>83</v>
      </c>
      <c r="AG57" s="87"/>
      <c r="AH57" s="88">
        <f t="shared" si="26"/>
        <v>3</v>
      </c>
      <c r="AI57" s="96" t="s">
        <v>73</v>
      </c>
      <c r="AJ57" s="90">
        <f t="shared" si="27"/>
        <v>0</v>
      </c>
      <c r="AL57" s="91">
        <f t="shared" si="28"/>
        <v>1</v>
      </c>
      <c r="AM57" s="91">
        <f t="shared" si="29"/>
        <v>0</v>
      </c>
      <c r="AN57" s="91">
        <f t="shared" si="30"/>
        <v>1</v>
      </c>
      <c r="AO57" s="91">
        <f t="shared" si="31"/>
        <v>0</v>
      </c>
      <c r="AP57" s="91">
        <f t="shared" si="32"/>
        <v>1</v>
      </c>
      <c r="AQ57" s="91">
        <f t="shared" si="33"/>
        <v>0</v>
      </c>
      <c r="AR57" s="91">
        <f t="shared" si="34"/>
        <v>0</v>
      </c>
      <c r="AS57" s="91">
        <f t="shared" si="35"/>
        <v>0</v>
      </c>
      <c r="AT57" s="91">
        <f t="shared" si="36"/>
        <v>0</v>
      </c>
      <c r="AU57" s="91">
        <f t="shared" si="37"/>
        <v>0</v>
      </c>
      <c r="AV57" s="91">
        <f t="shared" si="38"/>
        <v>3</v>
      </c>
      <c r="AW57" s="91">
        <f t="shared" si="38"/>
        <v>0</v>
      </c>
      <c r="AX57" s="47"/>
    </row>
    <row r="58" spans="1:50" ht="19" customHeight="1" x14ac:dyDescent="0.25">
      <c r="B58" s="435" t="s">
        <v>88</v>
      </c>
      <c r="C58" s="435"/>
      <c r="D58" s="82"/>
      <c r="E58" s="83" t="s">
        <v>89</v>
      </c>
      <c r="F58" s="433" t="str">
        <f>C46</f>
        <v xml:space="preserve">LEVIČNIK LEON </v>
      </c>
      <c r="G58" s="433"/>
      <c r="H58" s="433"/>
      <c r="I58" s="433"/>
      <c r="J58" s="433"/>
      <c r="K58" s="433"/>
      <c r="L58" s="84" t="s">
        <v>83</v>
      </c>
      <c r="M58" s="433" t="str">
        <f>C50</f>
        <v xml:space="preserve">GODEC MATEJ JAKOB </v>
      </c>
      <c r="N58" s="433"/>
      <c r="O58" s="433"/>
      <c r="P58" s="433"/>
      <c r="Q58" s="433"/>
      <c r="R58" s="434"/>
      <c r="S58" s="85">
        <v>3</v>
      </c>
      <c r="T58" s="86" t="s">
        <v>83</v>
      </c>
      <c r="U58" s="87">
        <v>11</v>
      </c>
      <c r="V58" s="85">
        <v>3</v>
      </c>
      <c r="W58" s="86" t="s">
        <v>83</v>
      </c>
      <c r="X58" s="87">
        <v>11</v>
      </c>
      <c r="Y58" s="85">
        <v>4</v>
      </c>
      <c r="Z58" s="86" t="s">
        <v>83</v>
      </c>
      <c r="AA58" s="87">
        <v>11</v>
      </c>
      <c r="AB58" s="85"/>
      <c r="AC58" s="86" t="s">
        <v>83</v>
      </c>
      <c r="AD58" s="87"/>
      <c r="AE58" s="85"/>
      <c r="AF58" s="86" t="s">
        <v>83</v>
      </c>
      <c r="AG58" s="87"/>
      <c r="AH58" s="88">
        <f t="shared" si="26"/>
        <v>0</v>
      </c>
      <c r="AI58" s="89" t="s">
        <v>73</v>
      </c>
      <c r="AJ58" s="90">
        <f t="shared" si="27"/>
        <v>3</v>
      </c>
      <c r="AL58" s="91">
        <f t="shared" si="28"/>
        <v>0</v>
      </c>
      <c r="AM58" s="91">
        <f t="shared" si="29"/>
        <v>1</v>
      </c>
      <c r="AN58" s="91">
        <f t="shared" si="30"/>
        <v>0</v>
      </c>
      <c r="AO58" s="91">
        <f t="shared" si="31"/>
        <v>1</v>
      </c>
      <c r="AP58" s="91">
        <f t="shared" si="32"/>
        <v>0</v>
      </c>
      <c r="AQ58" s="91">
        <f t="shared" si="33"/>
        <v>1</v>
      </c>
      <c r="AR58" s="91">
        <f t="shared" si="34"/>
        <v>0</v>
      </c>
      <c r="AS58" s="91">
        <f t="shared" si="35"/>
        <v>0</v>
      </c>
      <c r="AT58" s="91">
        <f t="shared" si="36"/>
        <v>0</v>
      </c>
      <c r="AU58" s="91">
        <f t="shared" si="37"/>
        <v>0</v>
      </c>
      <c r="AV58" s="91">
        <f t="shared" si="38"/>
        <v>0</v>
      </c>
      <c r="AW58" s="91">
        <f t="shared" si="38"/>
        <v>3</v>
      </c>
      <c r="AX58" s="47"/>
    </row>
    <row r="59" spans="1:50" ht="19" customHeight="1" x14ac:dyDescent="0.25">
      <c r="B59" s="94"/>
      <c r="C59" s="95"/>
      <c r="D59" s="82"/>
      <c r="E59" s="97" t="s">
        <v>90</v>
      </c>
      <c r="F59" s="436" t="str">
        <f>C48</f>
        <v xml:space="preserve">OVSENIK ERŽEN TEVŽ </v>
      </c>
      <c r="G59" s="436"/>
      <c r="H59" s="436"/>
      <c r="I59" s="436"/>
      <c r="J59" s="436"/>
      <c r="K59" s="436"/>
      <c r="L59" s="98" t="s">
        <v>83</v>
      </c>
      <c r="M59" s="436" t="str">
        <f>C44</f>
        <v xml:space="preserve">MALIC TIJAN </v>
      </c>
      <c r="N59" s="436"/>
      <c r="O59" s="436"/>
      <c r="P59" s="436"/>
      <c r="Q59" s="436"/>
      <c r="R59" s="437"/>
      <c r="S59" s="99">
        <v>5</v>
      </c>
      <c r="T59" s="100" t="s">
        <v>83</v>
      </c>
      <c r="U59" s="101">
        <v>11</v>
      </c>
      <c r="V59" s="99">
        <v>8</v>
      </c>
      <c r="W59" s="100" t="s">
        <v>83</v>
      </c>
      <c r="X59" s="101">
        <v>11</v>
      </c>
      <c r="Y59" s="99">
        <v>11</v>
      </c>
      <c r="Z59" s="100" t="s">
        <v>83</v>
      </c>
      <c r="AA59" s="101">
        <v>9</v>
      </c>
      <c r="AB59" s="99">
        <v>7</v>
      </c>
      <c r="AC59" s="100" t="s">
        <v>83</v>
      </c>
      <c r="AD59" s="101">
        <v>11</v>
      </c>
      <c r="AE59" s="99"/>
      <c r="AF59" s="100" t="s">
        <v>83</v>
      </c>
      <c r="AG59" s="101"/>
      <c r="AH59" s="102">
        <f t="shared" si="26"/>
        <v>1</v>
      </c>
      <c r="AI59" s="103" t="s">
        <v>73</v>
      </c>
      <c r="AJ59" s="51">
        <f t="shared" si="27"/>
        <v>3</v>
      </c>
      <c r="AL59" s="91">
        <f t="shared" si="28"/>
        <v>0</v>
      </c>
      <c r="AM59" s="91">
        <f t="shared" si="29"/>
        <v>1</v>
      </c>
      <c r="AN59" s="91">
        <f t="shared" si="30"/>
        <v>0</v>
      </c>
      <c r="AO59" s="91">
        <f t="shared" si="31"/>
        <v>1</v>
      </c>
      <c r="AP59" s="91">
        <f t="shared" si="32"/>
        <v>1</v>
      </c>
      <c r="AQ59" s="91">
        <f t="shared" si="33"/>
        <v>0</v>
      </c>
      <c r="AR59" s="91">
        <f t="shared" si="34"/>
        <v>0</v>
      </c>
      <c r="AS59" s="91">
        <f t="shared" si="35"/>
        <v>1</v>
      </c>
      <c r="AT59" s="91">
        <f t="shared" si="36"/>
        <v>0</v>
      </c>
      <c r="AU59" s="91">
        <f t="shared" si="37"/>
        <v>0</v>
      </c>
      <c r="AV59" s="91">
        <f t="shared" si="38"/>
        <v>1</v>
      </c>
      <c r="AW59" s="91">
        <f t="shared" si="38"/>
        <v>3</v>
      </c>
      <c r="AX59" s="47"/>
    </row>
    <row r="60" spans="1:50" ht="9" customHeight="1" thickBot="1" x14ac:dyDescent="0.35">
      <c r="B60" s="104"/>
      <c r="C60" s="105"/>
      <c r="D60" s="82"/>
      <c r="E60" s="82"/>
      <c r="F60" s="106"/>
      <c r="G60" s="46"/>
      <c r="H60" s="46"/>
      <c r="I60" s="46"/>
      <c r="K60" s="46"/>
      <c r="L60" s="46"/>
      <c r="O60" s="107"/>
      <c r="P60" s="107"/>
      <c r="Q60" s="107"/>
      <c r="S60" s="108"/>
      <c r="T60" s="8"/>
      <c r="U60" s="109"/>
      <c r="V60" s="108"/>
      <c r="W60" s="8"/>
      <c r="X60" s="109"/>
      <c r="Y60" s="108"/>
      <c r="Z60" s="8"/>
      <c r="AA60" s="109"/>
      <c r="AB60" s="108"/>
      <c r="AC60" s="8"/>
      <c r="AD60" s="109"/>
      <c r="AE60" s="108"/>
      <c r="AF60" s="8"/>
      <c r="AG60" s="109"/>
      <c r="AH60" s="110"/>
      <c r="AI60" s="8"/>
      <c r="AJ60" s="111"/>
      <c r="AK60" s="46"/>
    </row>
    <row r="61" spans="1:50" ht="12.75" customHeight="1" x14ac:dyDescent="0.25">
      <c r="B61" s="329">
        <f>B42+1</f>
        <v>4</v>
      </c>
      <c r="C61" s="331" t="s">
        <v>75</v>
      </c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3"/>
      <c r="P61" s="337">
        <v>1</v>
      </c>
      <c r="Q61" s="338"/>
      <c r="R61" s="339"/>
      <c r="S61" s="343">
        <v>2</v>
      </c>
      <c r="T61" s="338"/>
      <c r="U61" s="339"/>
      <c r="V61" s="343">
        <v>3</v>
      </c>
      <c r="W61" s="338"/>
      <c r="X61" s="339"/>
      <c r="Y61" s="343">
        <v>4</v>
      </c>
      <c r="Z61" s="338"/>
      <c r="AA61" s="345"/>
      <c r="AB61" s="347" t="s">
        <v>76</v>
      </c>
      <c r="AC61" s="348"/>
      <c r="AD61" s="349"/>
      <c r="AE61" s="353" t="s">
        <v>77</v>
      </c>
      <c r="AF61" s="348"/>
      <c r="AG61" s="349"/>
      <c r="AH61" s="353" t="s">
        <v>78</v>
      </c>
      <c r="AI61" s="348"/>
      <c r="AJ61" s="355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</row>
    <row r="62" spans="1:50" ht="13.5" customHeight="1" thickBot="1" x14ac:dyDescent="0.3">
      <c r="B62" s="330"/>
      <c r="C62" s="334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6"/>
      <c r="P62" s="340"/>
      <c r="Q62" s="341"/>
      <c r="R62" s="342"/>
      <c r="S62" s="344"/>
      <c r="T62" s="341"/>
      <c r="U62" s="342"/>
      <c r="V62" s="344"/>
      <c r="W62" s="341"/>
      <c r="X62" s="342"/>
      <c r="Y62" s="344"/>
      <c r="Z62" s="341"/>
      <c r="AA62" s="346"/>
      <c r="AB62" s="350"/>
      <c r="AC62" s="351"/>
      <c r="AD62" s="352"/>
      <c r="AE62" s="354"/>
      <c r="AF62" s="351"/>
      <c r="AG62" s="352"/>
      <c r="AH62" s="354"/>
      <c r="AI62" s="351"/>
      <c r="AJ62" s="356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</row>
    <row r="63" spans="1:50" ht="12" customHeight="1" x14ac:dyDescent="0.25">
      <c r="A63" s="357">
        <v>12</v>
      </c>
      <c r="B63" s="358">
        <v>1</v>
      </c>
      <c r="C63" s="360" t="str">
        <f>IF((A63=""),"",VLOOKUP(A63,[3]Prijave!$C$6:$E$100,2))</f>
        <v xml:space="preserve">KOŠIR LUKAS </v>
      </c>
      <c r="D63" s="361"/>
      <c r="E63" s="361"/>
      <c r="F63" s="361"/>
      <c r="G63" s="361"/>
      <c r="H63" s="361"/>
      <c r="I63" s="361"/>
      <c r="J63" s="361"/>
      <c r="K63" s="361"/>
      <c r="L63" s="362"/>
      <c r="M63" s="366" t="str">
        <f>IF((A63=""),"","("&amp;UPPER(VLOOKUP(A63,[3]Prijave!$C$6:$E$100,3))&amp;")")</f>
        <v>(ŠD SU)</v>
      </c>
      <c r="N63" s="366"/>
      <c r="O63" s="367"/>
      <c r="P63" s="48"/>
      <c r="Q63" s="48"/>
      <c r="R63" s="49"/>
      <c r="S63" s="50">
        <f>IF(AH76&lt;&gt;"",AH76,"")</f>
        <v>3</v>
      </c>
      <c r="T63" s="51" t="s">
        <v>73</v>
      </c>
      <c r="U63" s="52">
        <f>IF(AJ76&lt;&gt;"",AJ76,"")</f>
        <v>0</v>
      </c>
      <c r="V63" s="50">
        <f>IF(AJ78&lt;&gt;"",AJ78,"")</f>
        <v>3</v>
      </c>
      <c r="W63" s="51" t="s">
        <v>73</v>
      </c>
      <c r="X63" s="52">
        <f>IF(AH78&lt;&gt;"",AH78,"")</f>
        <v>0</v>
      </c>
      <c r="Y63" s="50" t="str">
        <f>IF(AH73&lt;&gt;"",AH73,"")</f>
        <v/>
      </c>
      <c r="Z63" s="53" t="s">
        <v>73</v>
      </c>
      <c r="AA63" s="54" t="str">
        <f>IF(AJ73&lt;&gt;"",AJ73,"")</f>
        <v/>
      </c>
      <c r="AB63" s="370">
        <f>IF(AND(S63="",V63="",Y63=""),"",SUM(S63,V63,Y63))</f>
        <v>6</v>
      </c>
      <c r="AC63" s="372" t="s">
        <v>73</v>
      </c>
      <c r="AD63" s="374">
        <f>IF(AND(U63="",X63="",AA63=""),"",SUM(U63,X63,AA63))</f>
        <v>0</v>
      </c>
      <c r="AE63" s="376">
        <f>IF(SUM(T64,W64,Z64)&gt;0,SUM(T64,W64,Z64),"")</f>
        <v>4</v>
      </c>
      <c r="AF63" s="377"/>
      <c r="AG63" s="378"/>
      <c r="AH63" s="382" t="str">
        <f>IF(AE63&lt;&gt;"",(RANK(AE63,AE63:AG70)&amp;"."),"")</f>
        <v>1.</v>
      </c>
      <c r="AI63" s="382"/>
      <c r="AJ63" s="383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</row>
    <row r="64" spans="1:50" ht="12" customHeight="1" x14ac:dyDescent="0.25">
      <c r="A64" s="357"/>
      <c r="B64" s="359"/>
      <c r="C64" s="363"/>
      <c r="D64" s="364"/>
      <c r="E64" s="364"/>
      <c r="F64" s="364"/>
      <c r="G64" s="364"/>
      <c r="H64" s="364"/>
      <c r="I64" s="364"/>
      <c r="J64" s="364"/>
      <c r="K64" s="364"/>
      <c r="L64" s="365"/>
      <c r="M64" s="368"/>
      <c r="N64" s="368"/>
      <c r="O64" s="369"/>
      <c r="P64" s="55"/>
      <c r="Q64" s="55"/>
      <c r="R64" s="56"/>
      <c r="S64" s="57"/>
      <c r="T64" s="58">
        <f>IF((S63=3),2,IF(U63=3,1,""))</f>
        <v>2</v>
      </c>
      <c r="U64" s="59"/>
      <c r="V64" s="57"/>
      <c r="W64" s="58">
        <f>IF((V63=3),2,IF(X63=3,1,""))</f>
        <v>2</v>
      </c>
      <c r="X64" s="59"/>
      <c r="Y64" s="57"/>
      <c r="Z64" s="58" t="str">
        <f>IF((Y63=3),2,IF(AA63=3,1,""))</f>
        <v/>
      </c>
      <c r="AA64" s="60"/>
      <c r="AB64" s="371"/>
      <c r="AC64" s="373"/>
      <c r="AD64" s="375"/>
      <c r="AE64" s="379"/>
      <c r="AF64" s="380"/>
      <c r="AG64" s="381"/>
      <c r="AH64" s="384"/>
      <c r="AI64" s="384"/>
      <c r="AJ64" s="385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ht="12" customHeight="1" x14ac:dyDescent="0.25">
      <c r="A65" s="357">
        <v>13</v>
      </c>
      <c r="B65" s="359">
        <v>2</v>
      </c>
      <c r="C65" s="396" t="str">
        <f>IF((A65=""),"",VLOOKUP(A65,[3]Prijave!$C$6:$E$100,2))</f>
        <v xml:space="preserve">ZAJC ROK </v>
      </c>
      <c r="D65" s="397"/>
      <c r="E65" s="397"/>
      <c r="F65" s="397"/>
      <c r="G65" s="397"/>
      <c r="H65" s="397"/>
      <c r="I65" s="397"/>
      <c r="J65" s="397"/>
      <c r="K65" s="397"/>
      <c r="L65" s="398"/>
      <c r="M65" s="368" t="str">
        <f>IF((A65=""),"","("&amp;UPPER(VLOOKUP(A65,[3]Prijave!$C$6:$E$100,3))&amp;")")</f>
        <v>(KRKA)</v>
      </c>
      <c r="N65" s="368"/>
      <c r="O65" s="369"/>
      <c r="P65" s="61">
        <f>IF(AJ76&lt;&gt;"",AJ76,"")</f>
        <v>0</v>
      </c>
      <c r="Q65" s="61" t="s">
        <v>73</v>
      </c>
      <c r="R65" s="62">
        <f>IF(AH76&lt;&gt;"",AH76,"")</f>
        <v>3</v>
      </c>
      <c r="S65" s="63"/>
      <c r="T65" s="64"/>
      <c r="U65" s="65"/>
      <c r="V65" s="66">
        <f>IF(AH74&lt;&gt;"",AH74,"")</f>
        <v>0</v>
      </c>
      <c r="W65" s="61" t="s">
        <v>73</v>
      </c>
      <c r="X65" s="62">
        <f>IF(AJ74&lt;&gt;"",AJ74,"")</f>
        <v>3</v>
      </c>
      <c r="Y65" s="66" t="str">
        <f>IF(AH77&lt;&gt;"",AH77,"")</f>
        <v/>
      </c>
      <c r="Z65" s="61" t="s">
        <v>73</v>
      </c>
      <c r="AA65" s="67" t="str">
        <f>IF(AJ77&lt;&gt;"",AJ77,"")</f>
        <v/>
      </c>
      <c r="AB65" s="399">
        <f>IF(AND(P65="",V65="",Y65=""),"",SUM(P65,V65,Y65))</f>
        <v>0</v>
      </c>
      <c r="AC65" s="400" t="s">
        <v>73</v>
      </c>
      <c r="AD65" s="386">
        <f>IF(AND(R65="",X65="",AA65=""),"",SUM(R65,X65,AA65))</f>
        <v>6</v>
      </c>
      <c r="AE65" s="387">
        <f>IF(SUM(Q66,W66,Z66)&gt;0,SUM(Q66,W66,Z66),"")</f>
        <v>2</v>
      </c>
      <c r="AF65" s="388"/>
      <c r="AG65" s="389"/>
      <c r="AH65" s="390" t="str">
        <f>IF(AE65&lt;&gt;"",(RANK(AE65,AE63:AG70)&amp;"."),"")</f>
        <v>3.</v>
      </c>
      <c r="AI65" s="391"/>
      <c r="AJ65" s="392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</row>
    <row r="66" spans="1:50" ht="12" customHeight="1" x14ac:dyDescent="0.25">
      <c r="A66" s="357"/>
      <c r="B66" s="359"/>
      <c r="C66" s="363"/>
      <c r="D66" s="364"/>
      <c r="E66" s="364"/>
      <c r="F66" s="364"/>
      <c r="G66" s="364"/>
      <c r="H66" s="364"/>
      <c r="I66" s="364"/>
      <c r="J66" s="364"/>
      <c r="K66" s="364"/>
      <c r="L66" s="365"/>
      <c r="M66" s="368"/>
      <c r="N66" s="368"/>
      <c r="O66" s="369"/>
      <c r="P66" s="68"/>
      <c r="Q66" s="58">
        <f>IF((P65=3),2,IF(R65=3,1,""))</f>
        <v>1</v>
      </c>
      <c r="R66" s="59"/>
      <c r="S66" s="69"/>
      <c r="T66" s="55"/>
      <c r="U66" s="56"/>
      <c r="V66" s="57"/>
      <c r="W66" s="58">
        <f>IF((V65=3),2,IF(X65=3,1,""))</f>
        <v>1</v>
      </c>
      <c r="X66" s="59"/>
      <c r="Y66" s="57"/>
      <c r="Z66" s="58" t="str">
        <f>IF((Y65=3),2,IF(AA65=3,1,""))</f>
        <v/>
      </c>
      <c r="AA66" s="60"/>
      <c r="AB66" s="371"/>
      <c r="AC66" s="373"/>
      <c r="AD66" s="375"/>
      <c r="AE66" s="379"/>
      <c r="AF66" s="380"/>
      <c r="AG66" s="381"/>
      <c r="AH66" s="393"/>
      <c r="AI66" s="394"/>
      <c r="AJ66" s="395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</row>
    <row r="67" spans="1:50" ht="12" customHeight="1" x14ac:dyDescent="0.25">
      <c r="A67" s="357">
        <v>14</v>
      </c>
      <c r="B67" s="359">
        <v>3</v>
      </c>
      <c r="C67" s="396" t="str">
        <f>IF((A67=""),"",VLOOKUP(A67,[3]Prijave!$C$6:$E$100,2))</f>
        <v xml:space="preserve">JUSTIN LOVRO </v>
      </c>
      <c r="D67" s="397"/>
      <c r="E67" s="397"/>
      <c r="F67" s="397"/>
      <c r="G67" s="397"/>
      <c r="H67" s="397"/>
      <c r="I67" s="397"/>
      <c r="J67" s="397"/>
      <c r="K67" s="397"/>
      <c r="L67" s="398"/>
      <c r="M67" s="368" t="str">
        <f>IF((A67=""),"","("&amp;UPPER(VLOOKUP(A67,[3]Prijave!$C$6:$E$100,3))&amp;")")</f>
        <v>(LOG)</v>
      </c>
      <c r="N67" s="368"/>
      <c r="O67" s="369"/>
      <c r="P67" s="61">
        <f>IF(AH78&lt;&gt;"",AH78,"")</f>
        <v>0</v>
      </c>
      <c r="Q67" s="61" t="s">
        <v>73</v>
      </c>
      <c r="R67" s="62">
        <f>IF(AJ78&lt;&gt;"",AJ78,"")</f>
        <v>3</v>
      </c>
      <c r="S67" s="66">
        <f>IF(AJ74&lt;&gt;"",AJ74,"")</f>
        <v>3</v>
      </c>
      <c r="T67" s="61" t="s">
        <v>73</v>
      </c>
      <c r="U67" s="62">
        <f>IF(AH74&lt;&gt;"",AH74,"")</f>
        <v>0</v>
      </c>
      <c r="V67" s="63"/>
      <c r="W67" s="64"/>
      <c r="X67" s="65"/>
      <c r="Y67" s="66" t="str">
        <f>IF(AJ75&lt;&gt;"",AJ75,"")</f>
        <v/>
      </c>
      <c r="Z67" s="61" t="s">
        <v>73</v>
      </c>
      <c r="AA67" s="67" t="str">
        <f>IF(AH75&lt;&gt;"",AH75,"")</f>
        <v/>
      </c>
      <c r="AB67" s="399">
        <f>IF(AND(P67="",S67="",Y67=""),"",SUM(P67,S67,Y67))</f>
        <v>3</v>
      </c>
      <c r="AC67" s="400" t="s">
        <v>73</v>
      </c>
      <c r="AD67" s="386">
        <f>IF(AND(R67="",U67="",AA67=""),"",SUM(R67,U67,AA67))</f>
        <v>3</v>
      </c>
      <c r="AE67" s="387">
        <f>IF(SUM(Q68,T68,Z68)&gt;0,SUM(Q68,T68,Z68),"")</f>
        <v>3</v>
      </c>
      <c r="AF67" s="388"/>
      <c r="AG67" s="389"/>
      <c r="AH67" s="390" t="str">
        <f>IF(AE67&lt;&gt;"",(RANK(AE67,AE63:AG70)&amp;"."),"")</f>
        <v>2.</v>
      </c>
      <c r="AI67" s="391"/>
      <c r="AJ67" s="392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</row>
    <row r="68" spans="1:50" ht="12" customHeight="1" x14ac:dyDescent="0.25">
      <c r="A68" s="357"/>
      <c r="B68" s="359"/>
      <c r="C68" s="363"/>
      <c r="D68" s="364"/>
      <c r="E68" s="364"/>
      <c r="F68" s="364"/>
      <c r="G68" s="364"/>
      <c r="H68" s="364"/>
      <c r="I68" s="364"/>
      <c r="J68" s="364"/>
      <c r="K68" s="364"/>
      <c r="L68" s="365"/>
      <c r="M68" s="368"/>
      <c r="N68" s="368"/>
      <c r="O68" s="369"/>
      <c r="P68" s="68"/>
      <c r="Q68" s="58">
        <f>IF((P67=3),2,IF(R67=3,1,""))</f>
        <v>1</v>
      </c>
      <c r="R68" s="59"/>
      <c r="S68" s="57"/>
      <c r="T68" s="58">
        <f>IF((S67=3),2,IF(U67=3,1,""))</f>
        <v>2</v>
      </c>
      <c r="U68" s="59"/>
      <c r="V68" s="69"/>
      <c r="W68" s="55"/>
      <c r="X68" s="56"/>
      <c r="Y68" s="57"/>
      <c r="Z68" s="58" t="str">
        <f>IF((Y67=3),2,IF(AA67=3,1,""))</f>
        <v/>
      </c>
      <c r="AA68" s="60"/>
      <c r="AB68" s="371"/>
      <c r="AC68" s="373"/>
      <c r="AD68" s="375"/>
      <c r="AE68" s="379"/>
      <c r="AF68" s="380"/>
      <c r="AG68" s="381"/>
      <c r="AH68" s="393"/>
      <c r="AI68" s="394"/>
      <c r="AJ68" s="395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</row>
    <row r="69" spans="1:50" ht="12" customHeight="1" x14ac:dyDescent="0.25">
      <c r="A69" s="357"/>
      <c r="B69" s="359">
        <v>4</v>
      </c>
      <c r="C69" s="396" t="str">
        <f>IF((A69=""),"",VLOOKUP(A69,[3]Prijave!$C$6:$E$100,2))</f>
        <v/>
      </c>
      <c r="D69" s="397"/>
      <c r="E69" s="397"/>
      <c r="F69" s="397"/>
      <c r="G69" s="397"/>
      <c r="H69" s="397"/>
      <c r="I69" s="397"/>
      <c r="J69" s="397"/>
      <c r="K69" s="397"/>
      <c r="L69" s="398"/>
      <c r="M69" s="368" t="str">
        <f>IF((A69=""),"","("&amp;UPPER(VLOOKUP(A69,[3]Prijave!$C$6:$E$100,3))&amp;")")</f>
        <v/>
      </c>
      <c r="N69" s="368"/>
      <c r="O69" s="369"/>
      <c r="P69" s="61" t="str">
        <f>IF(AJ73&lt;&gt;"",AJ73,"")</f>
        <v/>
      </c>
      <c r="Q69" s="61" t="s">
        <v>73</v>
      </c>
      <c r="R69" s="62" t="str">
        <f>IF(AH73&lt;&gt;"",AH73,"")</f>
        <v/>
      </c>
      <c r="S69" s="66" t="str">
        <f>IF(AJ77&lt;&gt;"",AJ77,"")</f>
        <v/>
      </c>
      <c r="T69" s="61" t="s">
        <v>73</v>
      </c>
      <c r="U69" s="62" t="str">
        <f>IF(AH77&lt;&gt;"",AH77,"")</f>
        <v/>
      </c>
      <c r="V69" s="66" t="str">
        <f>IF(AH75&lt;&gt;"",AH75,"")</f>
        <v/>
      </c>
      <c r="W69" s="61" t="s">
        <v>73</v>
      </c>
      <c r="X69" s="62" t="str">
        <f>IF(AJ75&lt;&gt;"",AJ75,"")</f>
        <v/>
      </c>
      <c r="Y69" s="63"/>
      <c r="Z69" s="64"/>
      <c r="AA69" s="70"/>
      <c r="AB69" s="399" t="str">
        <f>IF(AND(P69="",S69="",V69=""),"",SUM(P69,S69,V69))</f>
        <v/>
      </c>
      <c r="AC69" s="400" t="s">
        <v>73</v>
      </c>
      <c r="AD69" s="386" t="str">
        <f>IF(AND(R69="",U69="",X69=""),"",SUM(R69,U69,X69))</f>
        <v/>
      </c>
      <c r="AE69" s="387" t="str">
        <f>IF(SUM(Q70,T70,W70)&gt;0,SUM(Q70,T70,W70),"")</f>
        <v/>
      </c>
      <c r="AF69" s="388"/>
      <c r="AG69" s="389"/>
      <c r="AH69" s="384" t="str">
        <f>IF(AE69&lt;&gt;"",(RANK(AE69,AE63:AG70)&amp;"."),"")</f>
        <v/>
      </c>
      <c r="AI69" s="384"/>
      <c r="AJ69" s="385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</row>
    <row r="70" spans="1:50" ht="13.5" customHeight="1" thickBot="1" x14ac:dyDescent="0.3">
      <c r="A70" s="357"/>
      <c r="B70" s="438"/>
      <c r="C70" s="439"/>
      <c r="D70" s="440"/>
      <c r="E70" s="440"/>
      <c r="F70" s="440"/>
      <c r="G70" s="440"/>
      <c r="H70" s="440"/>
      <c r="I70" s="440"/>
      <c r="J70" s="440"/>
      <c r="K70" s="440"/>
      <c r="L70" s="441"/>
      <c r="M70" s="442"/>
      <c r="N70" s="442"/>
      <c r="O70" s="443"/>
      <c r="P70" s="71"/>
      <c r="Q70" s="72" t="str">
        <f>IF((P69=3),2,IF(R69=3,1,""))</f>
        <v/>
      </c>
      <c r="R70" s="73"/>
      <c r="S70" s="74"/>
      <c r="T70" s="72" t="str">
        <f>IF((S69=3),2,IF(U69=3,1,""))</f>
        <v/>
      </c>
      <c r="U70" s="73"/>
      <c r="V70" s="74"/>
      <c r="W70" s="72" t="str">
        <f>IF((V69=3),2,IF(X69=3,1,""))</f>
        <v/>
      </c>
      <c r="X70" s="73"/>
      <c r="Y70" s="75"/>
      <c r="Z70" s="76"/>
      <c r="AA70" s="77"/>
      <c r="AB70" s="444"/>
      <c r="AC70" s="445"/>
      <c r="AD70" s="446"/>
      <c r="AE70" s="447"/>
      <c r="AF70" s="448"/>
      <c r="AG70" s="449"/>
      <c r="AH70" s="450"/>
      <c r="AI70" s="450"/>
      <c r="AJ70" s="451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</row>
    <row r="71" spans="1:50" ht="6" customHeight="1" x14ac:dyDescent="0.3">
      <c r="AH71" s="42" t="s">
        <v>79</v>
      </c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</row>
    <row r="72" spans="1:50" ht="12.75" customHeight="1" x14ac:dyDescent="0.3">
      <c r="B72" s="78"/>
      <c r="C72" s="79"/>
      <c r="D72" s="80"/>
      <c r="E72" s="80"/>
      <c r="F72" s="80"/>
      <c r="G72" s="80"/>
      <c r="H72" s="80"/>
      <c r="I72" s="80"/>
      <c r="J72" s="429"/>
      <c r="K72" s="429"/>
      <c r="L72" s="429"/>
      <c r="M72" s="429"/>
      <c r="N72" s="429"/>
      <c r="O72" s="429"/>
      <c r="P72" s="429"/>
      <c r="Q72" s="429"/>
      <c r="R72" s="429"/>
      <c r="S72" s="430">
        <v>1</v>
      </c>
      <c r="T72" s="430"/>
      <c r="U72" s="430"/>
      <c r="V72" s="430">
        <v>2</v>
      </c>
      <c r="W72" s="430"/>
      <c r="X72" s="430"/>
      <c r="Y72" s="430">
        <v>3</v>
      </c>
      <c r="Z72" s="430"/>
      <c r="AA72" s="430"/>
      <c r="AB72" s="430">
        <v>4</v>
      </c>
      <c r="AC72" s="430"/>
      <c r="AD72" s="430"/>
      <c r="AE72" s="430">
        <v>5</v>
      </c>
      <c r="AF72" s="430"/>
      <c r="AG72" s="431"/>
      <c r="AH72" s="432" t="s">
        <v>80</v>
      </c>
      <c r="AI72" s="429"/>
      <c r="AJ72" s="429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</row>
    <row r="73" spans="1:50" ht="19" customHeight="1" x14ac:dyDescent="0.25">
      <c r="B73" s="435" t="s">
        <v>81</v>
      </c>
      <c r="C73" s="435"/>
      <c r="D73" s="82"/>
      <c r="E73" s="83" t="s">
        <v>82</v>
      </c>
      <c r="F73" s="433" t="str">
        <f>C63</f>
        <v xml:space="preserve">KOŠIR LUKAS </v>
      </c>
      <c r="G73" s="433"/>
      <c r="H73" s="433"/>
      <c r="I73" s="433"/>
      <c r="J73" s="433"/>
      <c r="K73" s="433"/>
      <c r="L73" s="84" t="s">
        <v>83</v>
      </c>
      <c r="M73" s="433" t="str">
        <f>C69</f>
        <v/>
      </c>
      <c r="N73" s="433"/>
      <c r="O73" s="433"/>
      <c r="P73" s="433"/>
      <c r="Q73" s="433"/>
      <c r="R73" s="434"/>
      <c r="S73" s="85"/>
      <c r="T73" s="86" t="s">
        <v>83</v>
      </c>
      <c r="U73" s="87"/>
      <c r="V73" s="85"/>
      <c r="W73" s="86" t="s">
        <v>83</v>
      </c>
      <c r="X73" s="87"/>
      <c r="Y73" s="85"/>
      <c r="Z73" s="86" t="s">
        <v>83</v>
      </c>
      <c r="AA73" s="87"/>
      <c r="AB73" s="85"/>
      <c r="AC73" s="86" t="s">
        <v>83</v>
      </c>
      <c r="AD73" s="87"/>
      <c r="AE73" s="85"/>
      <c r="AF73" s="86" t="s">
        <v>83</v>
      </c>
      <c r="AG73" s="87"/>
      <c r="AH73" s="88" t="str">
        <f t="shared" ref="AH73:AH78" si="39">IF(AND(AV73=0,AW73=0),"",AV73)</f>
        <v/>
      </c>
      <c r="AI73" s="89" t="s">
        <v>73</v>
      </c>
      <c r="AJ73" s="90" t="str">
        <f t="shared" ref="AJ73:AJ78" si="40">IF(AND(AV73=0,AW73=0),"",AW73)</f>
        <v/>
      </c>
      <c r="AL73" s="91">
        <f t="shared" ref="AL73:AL78" si="41">IF(S73&gt;U73,1,0)</f>
        <v>0</v>
      </c>
      <c r="AM73" s="91">
        <f t="shared" ref="AM73:AM78" si="42">IF(U73&gt;S73,1,0)</f>
        <v>0</v>
      </c>
      <c r="AN73" s="91">
        <f t="shared" ref="AN73:AN78" si="43">IF(V73&gt;X73,1,0)</f>
        <v>0</v>
      </c>
      <c r="AO73" s="91">
        <f t="shared" ref="AO73:AO78" si="44">IF(X73&gt;V73,1,0)</f>
        <v>0</v>
      </c>
      <c r="AP73" s="91">
        <f t="shared" ref="AP73:AP78" si="45">IF(Y73&gt;AA73,1,0)</f>
        <v>0</v>
      </c>
      <c r="AQ73" s="91">
        <f t="shared" ref="AQ73:AQ78" si="46">IF(AA73&gt;Y73,1,0)</f>
        <v>0</v>
      </c>
      <c r="AR73" s="91">
        <f t="shared" ref="AR73:AR78" si="47">IF(AB73&gt;AD73,1,0)</f>
        <v>0</v>
      </c>
      <c r="AS73" s="91">
        <f t="shared" ref="AS73:AS78" si="48">IF(AD73&gt;AB73,1,0)</f>
        <v>0</v>
      </c>
      <c r="AT73" s="91">
        <f t="shared" ref="AT73:AT78" si="49">IF(AE73&gt;AG73,1,0)</f>
        <v>0</v>
      </c>
      <c r="AU73" s="91">
        <f t="shared" ref="AU73:AU78" si="50">IF(AG73&gt;AE73,1,0)</f>
        <v>0</v>
      </c>
      <c r="AV73" s="91">
        <f t="shared" ref="AV73:AW78" si="51">AL73+AN73+AP73+AR73+AT73</f>
        <v>0</v>
      </c>
      <c r="AW73" s="91">
        <f t="shared" si="51"/>
        <v>0</v>
      </c>
      <c r="AX73" s="47"/>
    </row>
    <row r="74" spans="1:50" ht="19" customHeight="1" x14ac:dyDescent="0.25">
      <c r="B74" s="92"/>
      <c r="C74" s="93"/>
      <c r="E74" s="83" t="s">
        <v>84</v>
      </c>
      <c r="F74" s="433" t="str">
        <f>C65</f>
        <v xml:space="preserve">ZAJC ROK </v>
      </c>
      <c r="G74" s="433"/>
      <c r="H74" s="433"/>
      <c r="I74" s="433"/>
      <c r="J74" s="433"/>
      <c r="K74" s="433"/>
      <c r="L74" s="84" t="s">
        <v>83</v>
      </c>
      <c r="M74" s="433" t="str">
        <f>C67</f>
        <v xml:space="preserve">JUSTIN LOVRO </v>
      </c>
      <c r="N74" s="433"/>
      <c r="O74" s="433"/>
      <c r="P74" s="433"/>
      <c r="Q74" s="433"/>
      <c r="R74" s="434"/>
      <c r="S74" s="85">
        <v>5</v>
      </c>
      <c r="T74" s="86" t="s">
        <v>83</v>
      </c>
      <c r="U74" s="87">
        <v>11</v>
      </c>
      <c r="V74" s="85">
        <v>7</v>
      </c>
      <c r="W74" s="86" t="s">
        <v>83</v>
      </c>
      <c r="X74" s="87">
        <v>11</v>
      </c>
      <c r="Y74" s="85">
        <v>3</v>
      </c>
      <c r="Z74" s="86" t="s">
        <v>83</v>
      </c>
      <c r="AA74" s="87">
        <v>11</v>
      </c>
      <c r="AB74" s="85"/>
      <c r="AC74" s="86" t="s">
        <v>83</v>
      </c>
      <c r="AD74" s="87"/>
      <c r="AE74" s="85"/>
      <c r="AF74" s="86" t="s">
        <v>83</v>
      </c>
      <c r="AG74" s="87"/>
      <c r="AH74" s="88">
        <f t="shared" si="39"/>
        <v>0</v>
      </c>
      <c r="AI74" s="89" t="s">
        <v>73</v>
      </c>
      <c r="AJ74" s="90">
        <f t="shared" si="40"/>
        <v>3</v>
      </c>
      <c r="AL74" s="91">
        <f t="shared" si="41"/>
        <v>0</v>
      </c>
      <c r="AM74" s="91">
        <f t="shared" si="42"/>
        <v>1</v>
      </c>
      <c r="AN74" s="91">
        <f t="shared" si="43"/>
        <v>0</v>
      </c>
      <c r="AO74" s="91">
        <f t="shared" si="44"/>
        <v>1</v>
      </c>
      <c r="AP74" s="91">
        <f t="shared" si="45"/>
        <v>0</v>
      </c>
      <c r="AQ74" s="91">
        <f t="shared" si="46"/>
        <v>1</v>
      </c>
      <c r="AR74" s="91">
        <f t="shared" si="47"/>
        <v>0</v>
      </c>
      <c r="AS74" s="91">
        <f t="shared" si="48"/>
        <v>0</v>
      </c>
      <c r="AT74" s="91">
        <f t="shared" si="49"/>
        <v>0</v>
      </c>
      <c r="AU74" s="91">
        <f t="shared" si="50"/>
        <v>0</v>
      </c>
      <c r="AV74" s="91">
        <f t="shared" si="51"/>
        <v>0</v>
      </c>
      <c r="AW74" s="91">
        <f t="shared" si="51"/>
        <v>3</v>
      </c>
      <c r="AX74" s="47"/>
    </row>
    <row r="75" spans="1:50" ht="19" customHeight="1" x14ac:dyDescent="0.25">
      <c r="B75" s="435" t="s">
        <v>85</v>
      </c>
      <c r="C75" s="435"/>
      <c r="D75" s="82"/>
      <c r="E75" s="83" t="s">
        <v>86</v>
      </c>
      <c r="F75" s="433" t="str">
        <f>C69</f>
        <v/>
      </c>
      <c r="G75" s="433"/>
      <c r="H75" s="433"/>
      <c r="I75" s="433"/>
      <c r="J75" s="433"/>
      <c r="K75" s="433"/>
      <c r="L75" s="84" t="s">
        <v>83</v>
      </c>
      <c r="M75" s="433" t="str">
        <f>C67</f>
        <v xml:space="preserve">JUSTIN LOVRO </v>
      </c>
      <c r="N75" s="433"/>
      <c r="O75" s="433"/>
      <c r="P75" s="433"/>
      <c r="Q75" s="433"/>
      <c r="R75" s="434"/>
      <c r="S75" s="85"/>
      <c r="T75" s="86" t="s">
        <v>83</v>
      </c>
      <c r="U75" s="87"/>
      <c r="V75" s="85"/>
      <c r="W75" s="86" t="s">
        <v>83</v>
      </c>
      <c r="X75" s="87"/>
      <c r="Y75" s="85"/>
      <c r="Z75" s="86" t="s">
        <v>83</v>
      </c>
      <c r="AA75" s="87"/>
      <c r="AB75" s="85"/>
      <c r="AC75" s="86" t="s">
        <v>83</v>
      </c>
      <c r="AD75" s="87"/>
      <c r="AE75" s="85"/>
      <c r="AF75" s="86" t="s">
        <v>83</v>
      </c>
      <c r="AG75" s="87"/>
      <c r="AH75" s="88" t="str">
        <f t="shared" si="39"/>
        <v/>
      </c>
      <c r="AI75" s="89" t="s">
        <v>73</v>
      </c>
      <c r="AJ75" s="90" t="str">
        <f t="shared" si="40"/>
        <v/>
      </c>
      <c r="AL75" s="91">
        <f t="shared" si="41"/>
        <v>0</v>
      </c>
      <c r="AM75" s="91">
        <f t="shared" si="42"/>
        <v>0</v>
      </c>
      <c r="AN75" s="91">
        <f t="shared" si="43"/>
        <v>0</v>
      </c>
      <c r="AO75" s="91">
        <f t="shared" si="44"/>
        <v>0</v>
      </c>
      <c r="AP75" s="91">
        <f t="shared" si="45"/>
        <v>0</v>
      </c>
      <c r="AQ75" s="91">
        <f t="shared" si="46"/>
        <v>0</v>
      </c>
      <c r="AR75" s="91">
        <f t="shared" si="47"/>
        <v>0</v>
      </c>
      <c r="AS75" s="91">
        <f t="shared" si="48"/>
        <v>0</v>
      </c>
      <c r="AT75" s="91">
        <f t="shared" si="49"/>
        <v>0</v>
      </c>
      <c r="AU75" s="91">
        <f t="shared" si="50"/>
        <v>0</v>
      </c>
      <c r="AV75" s="91">
        <f t="shared" si="51"/>
        <v>0</v>
      </c>
      <c r="AW75" s="91">
        <f t="shared" si="51"/>
        <v>0</v>
      </c>
      <c r="AX75" s="47"/>
    </row>
    <row r="76" spans="1:50" ht="19" customHeight="1" x14ac:dyDescent="0.25">
      <c r="B76" s="94"/>
      <c r="C76" s="95"/>
      <c r="D76" s="82"/>
      <c r="E76" s="83" t="s">
        <v>87</v>
      </c>
      <c r="F76" s="433" t="str">
        <f>C63</f>
        <v xml:space="preserve">KOŠIR LUKAS </v>
      </c>
      <c r="G76" s="433"/>
      <c r="H76" s="433"/>
      <c r="I76" s="433"/>
      <c r="J76" s="433"/>
      <c r="K76" s="433"/>
      <c r="L76" s="84" t="s">
        <v>83</v>
      </c>
      <c r="M76" s="433" t="str">
        <f>C65</f>
        <v xml:space="preserve">ZAJC ROK </v>
      </c>
      <c r="N76" s="433"/>
      <c r="O76" s="433"/>
      <c r="P76" s="433"/>
      <c r="Q76" s="433"/>
      <c r="R76" s="434"/>
      <c r="S76" s="85">
        <v>11</v>
      </c>
      <c r="T76" s="86" t="s">
        <v>83</v>
      </c>
      <c r="U76" s="87">
        <v>1</v>
      </c>
      <c r="V76" s="85">
        <v>11</v>
      </c>
      <c r="W76" s="86" t="s">
        <v>83</v>
      </c>
      <c r="X76" s="87">
        <v>5</v>
      </c>
      <c r="Y76" s="85">
        <v>11</v>
      </c>
      <c r="Z76" s="86" t="s">
        <v>83</v>
      </c>
      <c r="AA76" s="87">
        <v>9</v>
      </c>
      <c r="AB76" s="85"/>
      <c r="AC76" s="86" t="s">
        <v>83</v>
      </c>
      <c r="AD76" s="87"/>
      <c r="AE76" s="85"/>
      <c r="AF76" s="86" t="s">
        <v>83</v>
      </c>
      <c r="AG76" s="87"/>
      <c r="AH76" s="88">
        <f t="shared" si="39"/>
        <v>3</v>
      </c>
      <c r="AI76" s="96" t="s">
        <v>73</v>
      </c>
      <c r="AJ76" s="90">
        <f t="shared" si="40"/>
        <v>0</v>
      </c>
      <c r="AL76" s="91">
        <f t="shared" si="41"/>
        <v>1</v>
      </c>
      <c r="AM76" s="91">
        <f t="shared" si="42"/>
        <v>0</v>
      </c>
      <c r="AN76" s="91">
        <f t="shared" si="43"/>
        <v>1</v>
      </c>
      <c r="AO76" s="91">
        <f t="shared" si="44"/>
        <v>0</v>
      </c>
      <c r="AP76" s="91">
        <f t="shared" si="45"/>
        <v>1</v>
      </c>
      <c r="AQ76" s="91">
        <f t="shared" si="46"/>
        <v>0</v>
      </c>
      <c r="AR76" s="91">
        <f t="shared" si="47"/>
        <v>0</v>
      </c>
      <c r="AS76" s="91">
        <f t="shared" si="48"/>
        <v>0</v>
      </c>
      <c r="AT76" s="91">
        <f t="shared" si="49"/>
        <v>0</v>
      </c>
      <c r="AU76" s="91">
        <f t="shared" si="50"/>
        <v>0</v>
      </c>
      <c r="AV76" s="91">
        <f t="shared" si="51"/>
        <v>3</v>
      </c>
      <c r="AW76" s="91">
        <f t="shared" si="51"/>
        <v>0</v>
      </c>
      <c r="AX76" s="47"/>
    </row>
    <row r="77" spans="1:50" ht="19" customHeight="1" x14ac:dyDescent="0.25">
      <c r="B77" s="435" t="s">
        <v>88</v>
      </c>
      <c r="C77" s="435"/>
      <c r="D77" s="82"/>
      <c r="E77" s="83" t="s">
        <v>89</v>
      </c>
      <c r="F77" s="433" t="str">
        <f>C65</f>
        <v xml:space="preserve">ZAJC ROK </v>
      </c>
      <c r="G77" s="433"/>
      <c r="H77" s="433"/>
      <c r="I77" s="433"/>
      <c r="J77" s="433"/>
      <c r="K77" s="433"/>
      <c r="L77" s="84" t="s">
        <v>83</v>
      </c>
      <c r="M77" s="433" t="str">
        <f>C69</f>
        <v/>
      </c>
      <c r="N77" s="433"/>
      <c r="O77" s="433"/>
      <c r="P77" s="433"/>
      <c r="Q77" s="433"/>
      <c r="R77" s="434"/>
      <c r="S77" s="85"/>
      <c r="T77" s="86" t="s">
        <v>83</v>
      </c>
      <c r="U77" s="87"/>
      <c r="V77" s="85"/>
      <c r="W77" s="86" t="s">
        <v>83</v>
      </c>
      <c r="X77" s="87"/>
      <c r="Y77" s="85"/>
      <c r="Z77" s="86" t="s">
        <v>83</v>
      </c>
      <c r="AA77" s="87"/>
      <c r="AB77" s="85"/>
      <c r="AC77" s="86" t="s">
        <v>83</v>
      </c>
      <c r="AD77" s="87"/>
      <c r="AE77" s="85"/>
      <c r="AF77" s="86" t="s">
        <v>83</v>
      </c>
      <c r="AG77" s="87"/>
      <c r="AH77" s="88" t="str">
        <f t="shared" si="39"/>
        <v/>
      </c>
      <c r="AI77" s="89" t="s">
        <v>73</v>
      </c>
      <c r="AJ77" s="90" t="str">
        <f t="shared" si="40"/>
        <v/>
      </c>
      <c r="AL77" s="91">
        <f t="shared" si="41"/>
        <v>0</v>
      </c>
      <c r="AM77" s="91">
        <f t="shared" si="42"/>
        <v>0</v>
      </c>
      <c r="AN77" s="91">
        <f t="shared" si="43"/>
        <v>0</v>
      </c>
      <c r="AO77" s="91">
        <f t="shared" si="44"/>
        <v>0</v>
      </c>
      <c r="AP77" s="91">
        <f t="shared" si="45"/>
        <v>0</v>
      </c>
      <c r="AQ77" s="91">
        <f t="shared" si="46"/>
        <v>0</v>
      </c>
      <c r="AR77" s="91">
        <f t="shared" si="47"/>
        <v>0</v>
      </c>
      <c r="AS77" s="91">
        <f t="shared" si="48"/>
        <v>0</v>
      </c>
      <c r="AT77" s="91">
        <f t="shared" si="49"/>
        <v>0</v>
      </c>
      <c r="AU77" s="91">
        <f t="shared" si="50"/>
        <v>0</v>
      </c>
      <c r="AV77" s="91">
        <f t="shared" si="51"/>
        <v>0</v>
      </c>
      <c r="AW77" s="91">
        <f t="shared" si="51"/>
        <v>0</v>
      </c>
      <c r="AX77" s="47"/>
    </row>
    <row r="78" spans="1:50" ht="19" customHeight="1" x14ac:dyDescent="0.25">
      <c r="B78" s="94"/>
      <c r="C78" s="95"/>
      <c r="D78" s="82"/>
      <c r="E78" s="97" t="s">
        <v>90</v>
      </c>
      <c r="F78" s="436" t="str">
        <f>C67</f>
        <v xml:space="preserve">JUSTIN LOVRO </v>
      </c>
      <c r="G78" s="436"/>
      <c r="H78" s="436"/>
      <c r="I78" s="436"/>
      <c r="J78" s="436"/>
      <c r="K78" s="436"/>
      <c r="L78" s="98" t="s">
        <v>83</v>
      </c>
      <c r="M78" s="436" t="str">
        <f>C63</f>
        <v xml:space="preserve">KOŠIR LUKAS </v>
      </c>
      <c r="N78" s="436"/>
      <c r="O78" s="436"/>
      <c r="P78" s="436"/>
      <c r="Q78" s="436"/>
      <c r="R78" s="437"/>
      <c r="S78" s="99">
        <v>6</v>
      </c>
      <c r="T78" s="100" t="s">
        <v>83</v>
      </c>
      <c r="U78" s="101">
        <v>11</v>
      </c>
      <c r="V78" s="99">
        <v>6</v>
      </c>
      <c r="W78" s="100" t="s">
        <v>83</v>
      </c>
      <c r="X78" s="101">
        <v>11</v>
      </c>
      <c r="Y78" s="99">
        <v>3</v>
      </c>
      <c r="Z78" s="100" t="s">
        <v>83</v>
      </c>
      <c r="AA78" s="101">
        <v>11</v>
      </c>
      <c r="AB78" s="99"/>
      <c r="AC78" s="100" t="s">
        <v>83</v>
      </c>
      <c r="AD78" s="101"/>
      <c r="AE78" s="99"/>
      <c r="AF78" s="100" t="s">
        <v>83</v>
      </c>
      <c r="AG78" s="101"/>
      <c r="AH78" s="102">
        <f t="shared" si="39"/>
        <v>0</v>
      </c>
      <c r="AI78" s="103" t="s">
        <v>73</v>
      </c>
      <c r="AJ78" s="51">
        <f t="shared" si="40"/>
        <v>3</v>
      </c>
      <c r="AL78" s="91">
        <f t="shared" si="41"/>
        <v>0</v>
      </c>
      <c r="AM78" s="91">
        <f t="shared" si="42"/>
        <v>1</v>
      </c>
      <c r="AN78" s="91">
        <f t="shared" si="43"/>
        <v>0</v>
      </c>
      <c r="AO78" s="91">
        <f t="shared" si="44"/>
        <v>1</v>
      </c>
      <c r="AP78" s="91">
        <f t="shared" si="45"/>
        <v>0</v>
      </c>
      <c r="AQ78" s="91">
        <f t="shared" si="46"/>
        <v>1</v>
      </c>
      <c r="AR78" s="91">
        <f t="shared" si="47"/>
        <v>0</v>
      </c>
      <c r="AS78" s="91">
        <f t="shared" si="48"/>
        <v>0</v>
      </c>
      <c r="AT78" s="91">
        <f t="shared" si="49"/>
        <v>0</v>
      </c>
      <c r="AU78" s="91">
        <f t="shared" si="50"/>
        <v>0</v>
      </c>
      <c r="AV78" s="91">
        <f t="shared" si="51"/>
        <v>0</v>
      </c>
      <c r="AW78" s="91">
        <f t="shared" si="51"/>
        <v>3</v>
      </c>
      <c r="AX78" s="47"/>
    </row>
    <row r="79" spans="1:50" ht="9" customHeight="1" thickBot="1" x14ac:dyDescent="0.35">
      <c r="B79" s="104"/>
      <c r="C79" s="105"/>
      <c r="D79" s="82"/>
      <c r="E79" s="82"/>
      <c r="F79" s="106"/>
      <c r="G79" s="46"/>
      <c r="H79" s="46"/>
      <c r="I79" s="46"/>
      <c r="K79" s="46"/>
      <c r="L79" s="46"/>
      <c r="O79" s="107"/>
      <c r="P79" s="107"/>
      <c r="Q79" s="107"/>
      <c r="S79" s="108"/>
      <c r="T79" s="8"/>
      <c r="U79" s="109"/>
      <c r="V79" s="108"/>
      <c r="W79" s="8"/>
      <c r="X79" s="109"/>
      <c r="Y79" s="108"/>
      <c r="Z79" s="8"/>
      <c r="AA79" s="109"/>
      <c r="AB79" s="108"/>
      <c r="AC79" s="8"/>
      <c r="AD79" s="109"/>
      <c r="AE79" s="108"/>
      <c r="AF79" s="8"/>
      <c r="AG79" s="109"/>
      <c r="AH79" s="110"/>
      <c r="AI79" s="8"/>
      <c r="AJ79" s="111"/>
      <c r="AK79" s="46"/>
    </row>
    <row r="80" spans="1:50" ht="12.75" customHeight="1" x14ac:dyDescent="0.25">
      <c r="B80" s="329">
        <f>B61+1</f>
        <v>5</v>
      </c>
      <c r="C80" s="331" t="s">
        <v>75</v>
      </c>
      <c r="D80" s="332"/>
      <c r="E80" s="332"/>
      <c r="F80" s="332"/>
      <c r="G80" s="332"/>
      <c r="H80" s="332"/>
      <c r="I80" s="332"/>
      <c r="J80" s="332"/>
      <c r="K80" s="332"/>
      <c r="L80" s="332"/>
      <c r="M80" s="332"/>
      <c r="N80" s="332"/>
      <c r="O80" s="333"/>
      <c r="P80" s="337">
        <v>1</v>
      </c>
      <c r="Q80" s="338"/>
      <c r="R80" s="339"/>
      <c r="S80" s="343">
        <v>2</v>
      </c>
      <c r="T80" s="338"/>
      <c r="U80" s="339"/>
      <c r="V80" s="343">
        <v>3</v>
      </c>
      <c r="W80" s="338"/>
      <c r="X80" s="339"/>
      <c r="Y80" s="343">
        <v>4</v>
      </c>
      <c r="Z80" s="338"/>
      <c r="AA80" s="345"/>
      <c r="AB80" s="347" t="s">
        <v>76</v>
      </c>
      <c r="AC80" s="348"/>
      <c r="AD80" s="349"/>
      <c r="AE80" s="353" t="s">
        <v>77</v>
      </c>
      <c r="AF80" s="348"/>
      <c r="AG80" s="349"/>
      <c r="AH80" s="353" t="s">
        <v>78</v>
      </c>
      <c r="AI80" s="348"/>
      <c r="AJ80" s="355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</row>
    <row r="81" spans="1:50" ht="13.5" customHeight="1" thickBot="1" x14ac:dyDescent="0.3">
      <c r="B81" s="330"/>
      <c r="C81" s="334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6"/>
      <c r="P81" s="340"/>
      <c r="Q81" s="341"/>
      <c r="R81" s="342"/>
      <c r="S81" s="344"/>
      <c r="T81" s="341"/>
      <c r="U81" s="342"/>
      <c r="V81" s="344"/>
      <c r="W81" s="341"/>
      <c r="X81" s="342"/>
      <c r="Y81" s="344"/>
      <c r="Z81" s="341"/>
      <c r="AA81" s="346"/>
      <c r="AB81" s="350"/>
      <c r="AC81" s="351"/>
      <c r="AD81" s="352"/>
      <c r="AE81" s="354"/>
      <c r="AF81" s="351"/>
      <c r="AG81" s="352"/>
      <c r="AH81" s="354"/>
      <c r="AI81" s="351"/>
      <c r="AJ81" s="356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</row>
    <row r="82" spans="1:50" ht="12" customHeight="1" x14ac:dyDescent="0.25">
      <c r="A82" s="357">
        <v>15</v>
      </c>
      <c r="B82" s="358">
        <v>1</v>
      </c>
      <c r="C82" s="360" t="str">
        <f>IF((A82=""),"",VLOOKUP(A82,[3]Prijave!$C$6:$E$100,2))</f>
        <v xml:space="preserve">ROGELJ AŽBE </v>
      </c>
      <c r="D82" s="361"/>
      <c r="E82" s="361"/>
      <c r="F82" s="361"/>
      <c r="G82" s="361"/>
      <c r="H82" s="361"/>
      <c r="I82" s="361"/>
      <c r="J82" s="361"/>
      <c r="K82" s="361"/>
      <c r="L82" s="362"/>
      <c r="M82" s="366" t="str">
        <f>IF((A82=""),"","("&amp;UPPER(VLOOKUP(A82,[3]Prijave!$C$6:$E$100,3))&amp;")")</f>
        <v>(PRE)</v>
      </c>
      <c r="N82" s="366"/>
      <c r="O82" s="367"/>
      <c r="P82" s="48"/>
      <c r="Q82" s="48"/>
      <c r="R82" s="49"/>
      <c r="S82" s="50">
        <f>IF(AH95&lt;&gt;"",AH95,"")</f>
        <v>3</v>
      </c>
      <c r="T82" s="51" t="s">
        <v>73</v>
      </c>
      <c r="U82" s="52">
        <f>IF(AJ95&lt;&gt;"",AJ95,"")</f>
        <v>0</v>
      </c>
      <c r="V82" s="50">
        <f>IF(AJ97&lt;&gt;"",AJ97,"")</f>
        <v>3</v>
      </c>
      <c r="W82" s="51" t="s">
        <v>73</v>
      </c>
      <c r="X82" s="52">
        <f>IF(AH97&lt;&gt;"",AH97,"")</f>
        <v>0</v>
      </c>
      <c r="Y82" s="50">
        <f>IF(AH92&lt;&gt;"",AH92,"")</f>
        <v>3</v>
      </c>
      <c r="Z82" s="53" t="s">
        <v>73</v>
      </c>
      <c r="AA82" s="54">
        <f>IF(AJ92&lt;&gt;"",AJ92,"")</f>
        <v>0</v>
      </c>
      <c r="AB82" s="370">
        <f>IF(AND(S82="",V82="",Y82=""),"",SUM(S82,V82,Y82))</f>
        <v>9</v>
      </c>
      <c r="AC82" s="372" t="s">
        <v>73</v>
      </c>
      <c r="AD82" s="374">
        <f>IF(AND(U82="",X82="",AA82=""),"",SUM(U82,X82,AA82))</f>
        <v>0</v>
      </c>
      <c r="AE82" s="376">
        <f>IF(SUM(T83,W83,Z83)&gt;0,SUM(T83,W83,Z83),"")</f>
        <v>6</v>
      </c>
      <c r="AF82" s="377"/>
      <c r="AG82" s="378"/>
      <c r="AH82" s="382" t="str">
        <f>IF(AE82&lt;&gt;"",(RANK(AE82,AE82:AG89)&amp;"."),"")</f>
        <v>1.</v>
      </c>
      <c r="AI82" s="382"/>
      <c r="AJ82" s="383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</row>
    <row r="83" spans="1:50" ht="12" customHeight="1" x14ac:dyDescent="0.25">
      <c r="A83" s="357"/>
      <c r="B83" s="359"/>
      <c r="C83" s="363"/>
      <c r="D83" s="364"/>
      <c r="E83" s="364"/>
      <c r="F83" s="364"/>
      <c r="G83" s="364"/>
      <c r="H83" s="364"/>
      <c r="I83" s="364"/>
      <c r="J83" s="364"/>
      <c r="K83" s="364"/>
      <c r="L83" s="365"/>
      <c r="M83" s="368"/>
      <c r="N83" s="368"/>
      <c r="O83" s="369"/>
      <c r="P83" s="55"/>
      <c r="Q83" s="55"/>
      <c r="R83" s="56"/>
      <c r="S83" s="57"/>
      <c r="T83" s="58">
        <f>IF((S82=3),2,IF(U82=3,1,""))</f>
        <v>2</v>
      </c>
      <c r="U83" s="59"/>
      <c r="V83" s="57"/>
      <c r="W83" s="58">
        <f>IF((V82=3),2,IF(X82=3,1,""))</f>
        <v>2</v>
      </c>
      <c r="X83" s="59"/>
      <c r="Y83" s="57"/>
      <c r="Z83" s="58">
        <f>IF((Y82=3),2,IF(AA82=3,1,""))</f>
        <v>2</v>
      </c>
      <c r="AA83" s="60"/>
      <c r="AB83" s="371"/>
      <c r="AC83" s="373"/>
      <c r="AD83" s="375"/>
      <c r="AE83" s="379"/>
      <c r="AF83" s="380"/>
      <c r="AG83" s="381"/>
      <c r="AH83" s="384"/>
      <c r="AI83" s="384"/>
      <c r="AJ83" s="385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</row>
    <row r="84" spans="1:50" ht="12" customHeight="1" x14ac:dyDescent="0.25">
      <c r="A84" s="357">
        <v>16</v>
      </c>
      <c r="B84" s="359">
        <v>2</v>
      </c>
      <c r="C84" s="396" t="str">
        <f>IF((A84=""),"",VLOOKUP(A84,[3]Prijave!$C$6:$E$100,2))</f>
        <v xml:space="preserve">SREBRNJAK JAKA </v>
      </c>
      <c r="D84" s="397"/>
      <c r="E84" s="397"/>
      <c r="F84" s="397"/>
      <c r="G84" s="397"/>
      <c r="H84" s="397"/>
      <c r="I84" s="397"/>
      <c r="J84" s="397"/>
      <c r="K84" s="397"/>
      <c r="L84" s="398"/>
      <c r="M84" s="368" t="str">
        <f>IF((A84=""),"","("&amp;UPPER(VLOOKUP(A84,[3]Prijave!$C$6:$E$100,3))&amp;")")</f>
        <v>(VES)</v>
      </c>
      <c r="N84" s="368"/>
      <c r="O84" s="369"/>
      <c r="P84" s="61">
        <f>IF(AJ95&lt;&gt;"",AJ95,"")</f>
        <v>0</v>
      </c>
      <c r="Q84" s="61" t="s">
        <v>73</v>
      </c>
      <c r="R84" s="62">
        <f>IF(AH95&lt;&gt;"",AH95,"")</f>
        <v>3</v>
      </c>
      <c r="S84" s="63"/>
      <c r="T84" s="64"/>
      <c r="U84" s="65"/>
      <c r="V84" s="66">
        <f>IF(AH93&lt;&gt;"",AH93,"")</f>
        <v>0</v>
      </c>
      <c r="W84" s="61" t="s">
        <v>73</v>
      </c>
      <c r="X84" s="62">
        <f>IF(AJ93&lt;&gt;"",AJ93,"")</f>
        <v>3</v>
      </c>
      <c r="Y84" s="66">
        <f>IF(AH96&lt;&gt;"",AH96,"")</f>
        <v>3</v>
      </c>
      <c r="Z84" s="61" t="s">
        <v>73</v>
      </c>
      <c r="AA84" s="67">
        <f>IF(AJ96&lt;&gt;"",AJ96,"")</f>
        <v>0</v>
      </c>
      <c r="AB84" s="399">
        <f>IF(AND(P84="",V84="",Y84=""),"",SUM(P84,V84,Y84))</f>
        <v>3</v>
      </c>
      <c r="AC84" s="400" t="s">
        <v>73</v>
      </c>
      <c r="AD84" s="386">
        <f>IF(AND(R84="",X84="",AA84=""),"",SUM(R84,X84,AA84))</f>
        <v>6</v>
      </c>
      <c r="AE84" s="387">
        <f>IF(SUM(Q85,W85,Z85)&gt;0,SUM(Q85,W85,Z85),"")</f>
        <v>4</v>
      </c>
      <c r="AF84" s="388"/>
      <c r="AG84" s="389"/>
      <c r="AH84" s="390" t="str">
        <f>IF(AE84&lt;&gt;"",(RANK(AE84,AE82:AG89)&amp;"."),"")</f>
        <v>3.</v>
      </c>
      <c r="AI84" s="391"/>
      <c r="AJ84" s="392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</row>
    <row r="85" spans="1:50" ht="12" customHeight="1" x14ac:dyDescent="0.25">
      <c r="A85" s="357"/>
      <c r="B85" s="359"/>
      <c r="C85" s="363"/>
      <c r="D85" s="364"/>
      <c r="E85" s="364"/>
      <c r="F85" s="364"/>
      <c r="G85" s="364"/>
      <c r="H85" s="364"/>
      <c r="I85" s="364"/>
      <c r="J85" s="364"/>
      <c r="K85" s="364"/>
      <c r="L85" s="365"/>
      <c r="M85" s="368"/>
      <c r="N85" s="368"/>
      <c r="O85" s="369"/>
      <c r="P85" s="68"/>
      <c r="Q85" s="58">
        <f>IF((P84=3),2,IF(R84=3,1,""))</f>
        <v>1</v>
      </c>
      <c r="R85" s="59"/>
      <c r="S85" s="69"/>
      <c r="T85" s="55"/>
      <c r="U85" s="56"/>
      <c r="V85" s="57"/>
      <c r="W85" s="58">
        <f>IF((V84=3),2,IF(X84=3,1,""))</f>
        <v>1</v>
      </c>
      <c r="X85" s="59"/>
      <c r="Y85" s="57"/>
      <c r="Z85" s="58">
        <f>IF((Y84=3),2,IF(AA84=3,1,""))</f>
        <v>2</v>
      </c>
      <c r="AA85" s="60"/>
      <c r="AB85" s="371"/>
      <c r="AC85" s="373"/>
      <c r="AD85" s="375"/>
      <c r="AE85" s="379"/>
      <c r="AF85" s="380"/>
      <c r="AG85" s="381"/>
      <c r="AH85" s="393"/>
      <c r="AI85" s="394"/>
      <c r="AJ85" s="395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</row>
    <row r="86" spans="1:50" ht="12" customHeight="1" x14ac:dyDescent="0.25">
      <c r="A86" s="357">
        <v>17</v>
      </c>
      <c r="B86" s="359">
        <v>3</v>
      </c>
      <c r="C86" s="396" t="str">
        <f>IF((A86=""),"",VLOOKUP(A86,[3]Prijave!$C$6:$E$100,2))</f>
        <v xml:space="preserve">ADAM TILEN </v>
      </c>
      <c r="D86" s="397"/>
      <c r="E86" s="397"/>
      <c r="F86" s="397"/>
      <c r="G86" s="397"/>
      <c r="H86" s="397"/>
      <c r="I86" s="397"/>
      <c r="J86" s="397"/>
      <c r="K86" s="397"/>
      <c r="L86" s="398"/>
      <c r="M86" s="368" t="str">
        <f>IF((A86=""),"","("&amp;UPPER(VLOOKUP(A86,[3]Prijave!$C$6:$E$100,3))&amp;")")</f>
        <v>(LJUBNO)</v>
      </c>
      <c r="N86" s="368"/>
      <c r="O86" s="369"/>
      <c r="P86" s="61">
        <f>IF(AH97&lt;&gt;"",AH97,"")</f>
        <v>0</v>
      </c>
      <c r="Q86" s="61" t="s">
        <v>73</v>
      </c>
      <c r="R86" s="62">
        <f>IF(AJ97&lt;&gt;"",AJ97,"")</f>
        <v>3</v>
      </c>
      <c r="S86" s="66">
        <f>IF(AJ93&lt;&gt;"",AJ93,"")</f>
        <v>3</v>
      </c>
      <c r="T86" s="61" t="s">
        <v>73</v>
      </c>
      <c r="U86" s="62">
        <f>IF(AH93&lt;&gt;"",AH93,"")</f>
        <v>0</v>
      </c>
      <c r="V86" s="63"/>
      <c r="W86" s="64"/>
      <c r="X86" s="65"/>
      <c r="Y86" s="66">
        <f>IF(AJ94&lt;&gt;"",AJ94,"")</f>
        <v>3</v>
      </c>
      <c r="Z86" s="61" t="s">
        <v>73</v>
      </c>
      <c r="AA86" s="67">
        <f>IF(AH94&lt;&gt;"",AH94,"")</f>
        <v>0</v>
      </c>
      <c r="AB86" s="399">
        <f>IF(AND(P86="",S86="",Y86=""),"",SUM(P86,S86,Y86))</f>
        <v>6</v>
      </c>
      <c r="AC86" s="400" t="s">
        <v>73</v>
      </c>
      <c r="AD86" s="386">
        <f>IF(AND(R86="",U86="",AA86=""),"",SUM(R86,U86,AA86))</f>
        <v>3</v>
      </c>
      <c r="AE86" s="387">
        <f>IF(SUM(Q87,T87,Z87)&gt;0,SUM(Q87,T87,Z87),"")</f>
        <v>5</v>
      </c>
      <c r="AF86" s="388"/>
      <c r="AG86" s="389"/>
      <c r="AH86" s="390" t="str">
        <f>IF(AE86&lt;&gt;"",(RANK(AE86,AE82:AG89)&amp;"."),"")</f>
        <v>2.</v>
      </c>
      <c r="AI86" s="391"/>
      <c r="AJ86" s="392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</row>
    <row r="87" spans="1:50" ht="12" customHeight="1" x14ac:dyDescent="0.25">
      <c r="A87" s="357"/>
      <c r="B87" s="359"/>
      <c r="C87" s="363"/>
      <c r="D87" s="364"/>
      <c r="E87" s="364"/>
      <c r="F87" s="364"/>
      <c r="G87" s="364"/>
      <c r="H87" s="364"/>
      <c r="I87" s="364"/>
      <c r="J87" s="364"/>
      <c r="K87" s="364"/>
      <c r="L87" s="365"/>
      <c r="M87" s="368"/>
      <c r="N87" s="368"/>
      <c r="O87" s="369"/>
      <c r="P87" s="68"/>
      <c r="Q87" s="58">
        <f>IF((P86=3),2,IF(R86=3,1,""))</f>
        <v>1</v>
      </c>
      <c r="R87" s="59"/>
      <c r="S87" s="57"/>
      <c r="T87" s="58">
        <f>IF((S86=3),2,IF(U86=3,1,""))</f>
        <v>2</v>
      </c>
      <c r="U87" s="59"/>
      <c r="V87" s="69"/>
      <c r="W87" s="55"/>
      <c r="X87" s="56"/>
      <c r="Y87" s="57"/>
      <c r="Z87" s="58">
        <f>IF((Y86=3),2,IF(AA86=3,1,""))</f>
        <v>2</v>
      </c>
      <c r="AA87" s="60"/>
      <c r="AB87" s="371"/>
      <c r="AC87" s="373"/>
      <c r="AD87" s="375"/>
      <c r="AE87" s="379"/>
      <c r="AF87" s="380"/>
      <c r="AG87" s="381"/>
      <c r="AH87" s="393"/>
      <c r="AI87" s="394"/>
      <c r="AJ87" s="395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</row>
    <row r="88" spans="1:50" ht="12" customHeight="1" x14ac:dyDescent="0.25">
      <c r="A88" s="357">
        <v>18</v>
      </c>
      <c r="B88" s="359">
        <v>4</v>
      </c>
      <c r="C88" s="396" t="str">
        <f>IF((A88=""),"",VLOOKUP(A88,[3]Prijave!$C$6:$E$100,2))</f>
        <v xml:space="preserve">ŠTIFTAR KRISTJAN </v>
      </c>
      <c r="D88" s="397"/>
      <c r="E88" s="397"/>
      <c r="F88" s="397"/>
      <c r="G88" s="397"/>
      <c r="H88" s="397"/>
      <c r="I88" s="397"/>
      <c r="J88" s="397"/>
      <c r="K88" s="397"/>
      <c r="L88" s="398"/>
      <c r="M88" s="368" t="str">
        <f>IF((A88=""),"","("&amp;UPPER(VLOOKUP(A88,[3]Prijave!$C$6:$E$100,3))&amp;")")</f>
        <v>(MENGEŠ)</v>
      </c>
      <c r="N88" s="368"/>
      <c r="O88" s="369"/>
      <c r="P88" s="61">
        <f>IF(AJ92&lt;&gt;"",AJ92,"")</f>
        <v>0</v>
      </c>
      <c r="Q88" s="61" t="s">
        <v>73</v>
      </c>
      <c r="R88" s="62">
        <f>IF(AH92&lt;&gt;"",AH92,"")</f>
        <v>3</v>
      </c>
      <c r="S88" s="66">
        <f>IF(AJ96&lt;&gt;"",AJ96,"")</f>
        <v>0</v>
      </c>
      <c r="T88" s="61" t="s">
        <v>73</v>
      </c>
      <c r="U88" s="62">
        <f>IF(AH96&lt;&gt;"",AH96,"")</f>
        <v>3</v>
      </c>
      <c r="V88" s="66">
        <f>IF(AH94&lt;&gt;"",AH94,"")</f>
        <v>0</v>
      </c>
      <c r="W88" s="61" t="s">
        <v>73</v>
      </c>
      <c r="X88" s="62">
        <f>IF(AJ94&lt;&gt;"",AJ94,"")</f>
        <v>3</v>
      </c>
      <c r="Y88" s="63"/>
      <c r="Z88" s="64"/>
      <c r="AA88" s="70"/>
      <c r="AB88" s="399">
        <f>IF(AND(P88="",S88="",V88=""),"",SUM(P88,S88,V88))</f>
        <v>0</v>
      </c>
      <c r="AC88" s="400" t="s">
        <v>73</v>
      </c>
      <c r="AD88" s="386">
        <f>IF(AND(R88="",U88="",X88=""),"",SUM(R88,U88,X88))</f>
        <v>9</v>
      </c>
      <c r="AE88" s="387">
        <f>IF(SUM(Q89,T89,W89)&gt;0,SUM(Q89,T89,W89),"")</f>
        <v>3</v>
      </c>
      <c r="AF88" s="388"/>
      <c r="AG88" s="389"/>
      <c r="AH88" s="384" t="str">
        <f>IF(AE88&lt;&gt;"",(RANK(AE88,AE82:AG89)&amp;"."),"")</f>
        <v>4.</v>
      </c>
      <c r="AI88" s="384"/>
      <c r="AJ88" s="385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</row>
    <row r="89" spans="1:50" ht="13.5" customHeight="1" thickBot="1" x14ac:dyDescent="0.3">
      <c r="A89" s="357"/>
      <c r="B89" s="438"/>
      <c r="C89" s="439"/>
      <c r="D89" s="440"/>
      <c r="E89" s="440"/>
      <c r="F89" s="440"/>
      <c r="G89" s="440"/>
      <c r="H89" s="440"/>
      <c r="I89" s="440"/>
      <c r="J89" s="440"/>
      <c r="K89" s="440"/>
      <c r="L89" s="441"/>
      <c r="M89" s="442"/>
      <c r="N89" s="442"/>
      <c r="O89" s="443"/>
      <c r="P89" s="71"/>
      <c r="Q89" s="72">
        <f>IF((P88=3),2,IF(R88=3,1,""))</f>
        <v>1</v>
      </c>
      <c r="R89" s="73"/>
      <c r="S89" s="74"/>
      <c r="T89" s="72">
        <f>IF((S88=3),2,IF(U88=3,1,""))</f>
        <v>1</v>
      </c>
      <c r="U89" s="73"/>
      <c r="V89" s="74"/>
      <c r="W89" s="72">
        <f>IF((V88=3),2,IF(X88=3,1,""))</f>
        <v>1</v>
      </c>
      <c r="X89" s="73"/>
      <c r="Y89" s="75"/>
      <c r="Z89" s="76"/>
      <c r="AA89" s="77"/>
      <c r="AB89" s="444"/>
      <c r="AC89" s="445"/>
      <c r="AD89" s="446"/>
      <c r="AE89" s="447"/>
      <c r="AF89" s="448"/>
      <c r="AG89" s="449"/>
      <c r="AH89" s="450"/>
      <c r="AI89" s="450"/>
      <c r="AJ89" s="451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</row>
    <row r="90" spans="1:50" ht="6" customHeight="1" x14ac:dyDescent="0.3">
      <c r="AH90" s="42" t="s">
        <v>79</v>
      </c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</row>
    <row r="91" spans="1:50" ht="12.75" customHeight="1" x14ac:dyDescent="0.3">
      <c r="B91" s="78"/>
      <c r="C91" s="79"/>
      <c r="D91" s="80"/>
      <c r="E91" s="80"/>
      <c r="F91" s="80"/>
      <c r="G91" s="80"/>
      <c r="H91" s="80"/>
      <c r="I91" s="80"/>
      <c r="J91" s="429"/>
      <c r="K91" s="429"/>
      <c r="L91" s="429"/>
      <c r="M91" s="429"/>
      <c r="N91" s="429"/>
      <c r="O91" s="429"/>
      <c r="P91" s="429"/>
      <c r="Q91" s="429"/>
      <c r="R91" s="429"/>
      <c r="S91" s="430">
        <v>1</v>
      </c>
      <c r="T91" s="430"/>
      <c r="U91" s="430"/>
      <c r="V91" s="430">
        <v>2</v>
      </c>
      <c r="W91" s="430"/>
      <c r="X91" s="430"/>
      <c r="Y91" s="430">
        <v>3</v>
      </c>
      <c r="Z91" s="430"/>
      <c r="AA91" s="430"/>
      <c r="AB91" s="430">
        <v>4</v>
      </c>
      <c r="AC91" s="430"/>
      <c r="AD91" s="430"/>
      <c r="AE91" s="430">
        <v>5</v>
      </c>
      <c r="AF91" s="430"/>
      <c r="AG91" s="431"/>
      <c r="AH91" s="432" t="s">
        <v>80</v>
      </c>
      <c r="AI91" s="429"/>
      <c r="AJ91" s="429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</row>
    <row r="92" spans="1:50" ht="19" customHeight="1" x14ac:dyDescent="0.25">
      <c r="B92" s="435" t="s">
        <v>81</v>
      </c>
      <c r="C92" s="435"/>
      <c r="D92" s="82"/>
      <c r="E92" s="83" t="s">
        <v>82</v>
      </c>
      <c r="F92" s="433" t="str">
        <f>C82</f>
        <v xml:space="preserve">ROGELJ AŽBE </v>
      </c>
      <c r="G92" s="433"/>
      <c r="H92" s="433"/>
      <c r="I92" s="433"/>
      <c r="J92" s="433"/>
      <c r="K92" s="433"/>
      <c r="L92" s="84" t="s">
        <v>83</v>
      </c>
      <c r="M92" s="433" t="str">
        <f>C88</f>
        <v xml:space="preserve">ŠTIFTAR KRISTJAN </v>
      </c>
      <c r="N92" s="433"/>
      <c r="O92" s="433"/>
      <c r="P92" s="433"/>
      <c r="Q92" s="433"/>
      <c r="R92" s="434"/>
      <c r="S92" s="85">
        <v>11</v>
      </c>
      <c r="T92" s="86" t="s">
        <v>83</v>
      </c>
      <c r="U92" s="87">
        <v>4</v>
      </c>
      <c r="V92" s="85">
        <v>11</v>
      </c>
      <c r="W92" s="86" t="s">
        <v>83</v>
      </c>
      <c r="X92" s="87">
        <v>4</v>
      </c>
      <c r="Y92" s="85">
        <v>11</v>
      </c>
      <c r="Z92" s="86" t="s">
        <v>83</v>
      </c>
      <c r="AA92" s="87">
        <v>4</v>
      </c>
      <c r="AB92" s="85"/>
      <c r="AC92" s="86" t="s">
        <v>83</v>
      </c>
      <c r="AD92" s="87"/>
      <c r="AE92" s="85"/>
      <c r="AF92" s="86" t="s">
        <v>83</v>
      </c>
      <c r="AG92" s="87"/>
      <c r="AH92" s="88">
        <f t="shared" ref="AH92:AH97" si="52">IF(AND(AV92=0,AW92=0),"",AV92)</f>
        <v>3</v>
      </c>
      <c r="AI92" s="89" t="s">
        <v>73</v>
      </c>
      <c r="AJ92" s="90">
        <f t="shared" ref="AJ92:AJ97" si="53">IF(AND(AV92=0,AW92=0),"",AW92)</f>
        <v>0</v>
      </c>
      <c r="AL92" s="91">
        <f t="shared" ref="AL92:AL97" si="54">IF(S92&gt;U92,1,0)</f>
        <v>1</v>
      </c>
      <c r="AM92" s="91">
        <f t="shared" ref="AM92:AM97" si="55">IF(U92&gt;S92,1,0)</f>
        <v>0</v>
      </c>
      <c r="AN92" s="91">
        <f t="shared" ref="AN92:AN97" si="56">IF(V92&gt;X92,1,0)</f>
        <v>1</v>
      </c>
      <c r="AO92" s="91">
        <f t="shared" ref="AO92:AO97" si="57">IF(X92&gt;V92,1,0)</f>
        <v>0</v>
      </c>
      <c r="AP92" s="91">
        <f t="shared" ref="AP92:AP97" si="58">IF(Y92&gt;AA92,1,0)</f>
        <v>1</v>
      </c>
      <c r="AQ92" s="91">
        <f t="shared" ref="AQ92:AQ97" si="59">IF(AA92&gt;Y92,1,0)</f>
        <v>0</v>
      </c>
      <c r="AR92" s="91">
        <f t="shared" ref="AR92:AR97" si="60">IF(AB92&gt;AD92,1,0)</f>
        <v>0</v>
      </c>
      <c r="AS92" s="91">
        <f t="shared" ref="AS92:AS97" si="61">IF(AD92&gt;AB92,1,0)</f>
        <v>0</v>
      </c>
      <c r="AT92" s="91">
        <f t="shared" ref="AT92:AT97" si="62">IF(AE92&gt;AG92,1,0)</f>
        <v>0</v>
      </c>
      <c r="AU92" s="91">
        <f t="shared" ref="AU92:AU97" si="63">IF(AG92&gt;AE92,1,0)</f>
        <v>0</v>
      </c>
      <c r="AV92" s="91">
        <f t="shared" ref="AV92:AW97" si="64">AL92+AN92+AP92+AR92+AT92</f>
        <v>3</v>
      </c>
      <c r="AW92" s="91">
        <f t="shared" si="64"/>
        <v>0</v>
      </c>
      <c r="AX92" s="47"/>
    </row>
    <row r="93" spans="1:50" ht="19" customHeight="1" x14ac:dyDescent="0.25">
      <c r="B93" s="92"/>
      <c r="C93" s="93"/>
      <c r="E93" s="83" t="s">
        <v>84</v>
      </c>
      <c r="F93" s="433" t="str">
        <f>C84</f>
        <v xml:space="preserve">SREBRNJAK JAKA </v>
      </c>
      <c r="G93" s="433"/>
      <c r="H93" s="433"/>
      <c r="I93" s="433"/>
      <c r="J93" s="433"/>
      <c r="K93" s="433"/>
      <c r="L93" s="84" t="s">
        <v>83</v>
      </c>
      <c r="M93" s="433" t="str">
        <f>C86</f>
        <v xml:space="preserve">ADAM TILEN </v>
      </c>
      <c r="N93" s="433"/>
      <c r="O93" s="433"/>
      <c r="P93" s="433"/>
      <c r="Q93" s="433"/>
      <c r="R93" s="434"/>
      <c r="S93" s="85">
        <v>5</v>
      </c>
      <c r="T93" s="86" t="s">
        <v>83</v>
      </c>
      <c r="U93" s="87">
        <v>11</v>
      </c>
      <c r="V93" s="85">
        <v>3</v>
      </c>
      <c r="W93" s="86" t="s">
        <v>83</v>
      </c>
      <c r="X93" s="87">
        <v>11</v>
      </c>
      <c r="Y93" s="85">
        <v>4</v>
      </c>
      <c r="Z93" s="86" t="s">
        <v>83</v>
      </c>
      <c r="AA93" s="87">
        <v>11</v>
      </c>
      <c r="AB93" s="85"/>
      <c r="AC93" s="86" t="s">
        <v>83</v>
      </c>
      <c r="AD93" s="87"/>
      <c r="AE93" s="85"/>
      <c r="AF93" s="86" t="s">
        <v>83</v>
      </c>
      <c r="AG93" s="87"/>
      <c r="AH93" s="88">
        <f t="shared" si="52"/>
        <v>0</v>
      </c>
      <c r="AI93" s="89" t="s">
        <v>73</v>
      </c>
      <c r="AJ93" s="90">
        <f t="shared" si="53"/>
        <v>3</v>
      </c>
      <c r="AL93" s="91">
        <f t="shared" si="54"/>
        <v>0</v>
      </c>
      <c r="AM93" s="91">
        <f t="shared" si="55"/>
        <v>1</v>
      </c>
      <c r="AN93" s="91">
        <f t="shared" si="56"/>
        <v>0</v>
      </c>
      <c r="AO93" s="91">
        <f t="shared" si="57"/>
        <v>1</v>
      </c>
      <c r="AP93" s="91">
        <f t="shared" si="58"/>
        <v>0</v>
      </c>
      <c r="AQ93" s="91">
        <f t="shared" si="59"/>
        <v>1</v>
      </c>
      <c r="AR93" s="91">
        <f t="shared" si="60"/>
        <v>0</v>
      </c>
      <c r="AS93" s="91">
        <f t="shared" si="61"/>
        <v>0</v>
      </c>
      <c r="AT93" s="91">
        <f t="shared" si="62"/>
        <v>0</v>
      </c>
      <c r="AU93" s="91">
        <f t="shared" si="63"/>
        <v>0</v>
      </c>
      <c r="AV93" s="91">
        <f t="shared" si="64"/>
        <v>0</v>
      </c>
      <c r="AW93" s="91">
        <f t="shared" si="64"/>
        <v>3</v>
      </c>
      <c r="AX93" s="47"/>
    </row>
    <row r="94" spans="1:50" ht="19" customHeight="1" x14ac:dyDescent="0.25">
      <c r="B94" s="435" t="s">
        <v>85</v>
      </c>
      <c r="C94" s="435"/>
      <c r="D94" s="82"/>
      <c r="E94" s="83" t="s">
        <v>86</v>
      </c>
      <c r="F94" s="433" t="str">
        <f>C88</f>
        <v xml:space="preserve">ŠTIFTAR KRISTJAN </v>
      </c>
      <c r="G94" s="433"/>
      <c r="H94" s="433"/>
      <c r="I94" s="433"/>
      <c r="J94" s="433"/>
      <c r="K94" s="433"/>
      <c r="L94" s="84" t="s">
        <v>83</v>
      </c>
      <c r="M94" s="433" t="str">
        <f>C86</f>
        <v xml:space="preserve">ADAM TILEN </v>
      </c>
      <c r="N94" s="433"/>
      <c r="O94" s="433"/>
      <c r="P94" s="433"/>
      <c r="Q94" s="433"/>
      <c r="R94" s="434"/>
      <c r="S94" s="85">
        <v>4</v>
      </c>
      <c r="T94" s="86" t="s">
        <v>83</v>
      </c>
      <c r="U94" s="87">
        <v>11</v>
      </c>
      <c r="V94" s="85">
        <v>3</v>
      </c>
      <c r="W94" s="86" t="s">
        <v>83</v>
      </c>
      <c r="X94" s="87">
        <v>11</v>
      </c>
      <c r="Y94" s="85">
        <v>3</v>
      </c>
      <c r="Z94" s="86" t="s">
        <v>83</v>
      </c>
      <c r="AA94" s="87">
        <v>11</v>
      </c>
      <c r="AB94" s="85"/>
      <c r="AC94" s="86" t="s">
        <v>83</v>
      </c>
      <c r="AD94" s="87"/>
      <c r="AE94" s="85"/>
      <c r="AF94" s="86" t="s">
        <v>83</v>
      </c>
      <c r="AG94" s="87"/>
      <c r="AH94" s="88">
        <f t="shared" si="52"/>
        <v>0</v>
      </c>
      <c r="AI94" s="89" t="s">
        <v>73</v>
      </c>
      <c r="AJ94" s="90">
        <f t="shared" si="53"/>
        <v>3</v>
      </c>
      <c r="AL94" s="91">
        <f t="shared" si="54"/>
        <v>0</v>
      </c>
      <c r="AM94" s="91">
        <f t="shared" si="55"/>
        <v>1</v>
      </c>
      <c r="AN94" s="91">
        <f t="shared" si="56"/>
        <v>0</v>
      </c>
      <c r="AO94" s="91">
        <f t="shared" si="57"/>
        <v>1</v>
      </c>
      <c r="AP94" s="91">
        <f t="shared" si="58"/>
        <v>0</v>
      </c>
      <c r="AQ94" s="91">
        <f t="shared" si="59"/>
        <v>1</v>
      </c>
      <c r="AR94" s="91">
        <f t="shared" si="60"/>
        <v>0</v>
      </c>
      <c r="AS94" s="91">
        <f t="shared" si="61"/>
        <v>0</v>
      </c>
      <c r="AT94" s="91">
        <f t="shared" si="62"/>
        <v>0</v>
      </c>
      <c r="AU94" s="91">
        <f t="shared" si="63"/>
        <v>0</v>
      </c>
      <c r="AV94" s="91">
        <f t="shared" si="64"/>
        <v>0</v>
      </c>
      <c r="AW94" s="91">
        <f t="shared" si="64"/>
        <v>3</v>
      </c>
      <c r="AX94" s="47"/>
    </row>
    <row r="95" spans="1:50" ht="19" customHeight="1" x14ac:dyDescent="0.25">
      <c r="B95" s="94"/>
      <c r="C95" s="95"/>
      <c r="D95" s="82"/>
      <c r="E95" s="83" t="s">
        <v>87</v>
      </c>
      <c r="F95" s="433" t="str">
        <f>C82</f>
        <v xml:space="preserve">ROGELJ AŽBE </v>
      </c>
      <c r="G95" s="433"/>
      <c r="H95" s="433"/>
      <c r="I95" s="433"/>
      <c r="J95" s="433"/>
      <c r="K95" s="433"/>
      <c r="L95" s="84" t="s">
        <v>83</v>
      </c>
      <c r="M95" s="433" t="str">
        <f>C84</f>
        <v xml:space="preserve">SREBRNJAK JAKA </v>
      </c>
      <c r="N95" s="433"/>
      <c r="O95" s="433"/>
      <c r="P95" s="433"/>
      <c r="Q95" s="433"/>
      <c r="R95" s="434"/>
      <c r="S95" s="85">
        <v>11</v>
      </c>
      <c r="T95" s="86" t="s">
        <v>83</v>
      </c>
      <c r="U95" s="87">
        <v>4</v>
      </c>
      <c r="V95" s="85">
        <v>11</v>
      </c>
      <c r="W95" s="86" t="s">
        <v>83</v>
      </c>
      <c r="X95" s="87">
        <v>4</v>
      </c>
      <c r="Y95" s="85">
        <v>11</v>
      </c>
      <c r="Z95" s="86" t="s">
        <v>83</v>
      </c>
      <c r="AA95" s="87">
        <v>4</v>
      </c>
      <c r="AB95" s="85"/>
      <c r="AC95" s="86" t="s">
        <v>83</v>
      </c>
      <c r="AD95" s="87"/>
      <c r="AE95" s="85"/>
      <c r="AF95" s="86" t="s">
        <v>83</v>
      </c>
      <c r="AG95" s="87"/>
      <c r="AH95" s="88">
        <f t="shared" si="52"/>
        <v>3</v>
      </c>
      <c r="AI95" s="96" t="s">
        <v>73</v>
      </c>
      <c r="AJ95" s="90">
        <f t="shared" si="53"/>
        <v>0</v>
      </c>
      <c r="AL95" s="91">
        <f t="shared" si="54"/>
        <v>1</v>
      </c>
      <c r="AM95" s="91">
        <f t="shared" si="55"/>
        <v>0</v>
      </c>
      <c r="AN95" s="91">
        <f t="shared" si="56"/>
        <v>1</v>
      </c>
      <c r="AO95" s="91">
        <f t="shared" si="57"/>
        <v>0</v>
      </c>
      <c r="AP95" s="91">
        <f t="shared" si="58"/>
        <v>1</v>
      </c>
      <c r="AQ95" s="91">
        <f t="shared" si="59"/>
        <v>0</v>
      </c>
      <c r="AR95" s="91">
        <f t="shared" si="60"/>
        <v>0</v>
      </c>
      <c r="AS95" s="91">
        <f t="shared" si="61"/>
        <v>0</v>
      </c>
      <c r="AT95" s="91">
        <f t="shared" si="62"/>
        <v>0</v>
      </c>
      <c r="AU95" s="91">
        <f t="shared" si="63"/>
        <v>0</v>
      </c>
      <c r="AV95" s="91">
        <f t="shared" si="64"/>
        <v>3</v>
      </c>
      <c r="AW95" s="91">
        <f t="shared" si="64"/>
        <v>0</v>
      </c>
      <c r="AX95" s="47"/>
    </row>
    <row r="96" spans="1:50" ht="19" customHeight="1" x14ac:dyDescent="0.25">
      <c r="B96" s="435" t="s">
        <v>88</v>
      </c>
      <c r="C96" s="435"/>
      <c r="D96" s="82"/>
      <c r="E96" s="83" t="s">
        <v>89</v>
      </c>
      <c r="F96" s="433" t="str">
        <f>C84</f>
        <v xml:space="preserve">SREBRNJAK JAKA </v>
      </c>
      <c r="G96" s="433"/>
      <c r="H96" s="433"/>
      <c r="I96" s="433"/>
      <c r="J96" s="433"/>
      <c r="K96" s="433"/>
      <c r="L96" s="84" t="s">
        <v>83</v>
      </c>
      <c r="M96" s="433" t="str">
        <f>C88</f>
        <v xml:space="preserve">ŠTIFTAR KRISTJAN </v>
      </c>
      <c r="N96" s="433"/>
      <c r="O96" s="433"/>
      <c r="P96" s="433"/>
      <c r="Q96" s="433"/>
      <c r="R96" s="434"/>
      <c r="S96" s="85">
        <v>11</v>
      </c>
      <c r="T96" s="86" t="s">
        <v>83</v>
      </c>
      <c r="U96" s="87">
        <v>8</v>
      </c>
      <c r="V96" s="85">
        <v>11</v>
      </c>
      <c r="W96" s="86" t="s">
        <v>83</v>
      </c>
      <c r="X96" s="87">
        <v>4</v>
      </c>
      <c r="Y96" s="85">
        <v>11</v>
      </c>
      <c r="Z96" s="86" t="s">
        <v>83</v>
      </c>
      <c r="AA96" s="87">
        <v>2</v>
      </c>
      <c r="AB96" s="85"/>
      <c r="AC96" s="86" t="s">
        <v>83</v>
      </c>
      <c r="AD96" s="87"/>
      <c r="AE96" s="85"/>
      <c r="AF96" s="86" t="s">
        <v>83</v>
      </c>
      <c r="AG96" s="87"/>
      <c r="AH96" s="88">
        <f t="shared" si="52"/>
        <v>3</v>
      </c>
      <c r="AI96" s="89" t="s">
        <v>73</v>
      </c>
      <c r="AJ96" s="90">
        <f t="shared" si="53"/>
        <v>0</v>
      </c>
      <c r="AL96" s="91">
        <f t="shared" si="54"/>
        <v>1</v>
      </c>
      <c r="AM96" s="91">
        <f t="shared" si="55"/>
        <v>0</v>
      </c>
      <c r="AN96" s="91">
        <f t="shared" si="56"/>
        <v>1</v>
      </c>
      <c r="AO96" s="91">
        <f t="shared" si="57"/>
        <v>0</v>
      </c>
      <c r="AP96" s="91">
        <f t="shared" si="58"/>
        <v>1</v>
      </c>
      <c r="AQ96" s="91">
        <f t="shared" si="59"/>
        <v>0</v>
      </c>
      <c r="AR96" s="91">
        <f t="shared" si="60"/>
        <v>0</v>
      </c>
      <c r="AS96" s="91">
        <f t="shared" si="61"/>
        <v>0</v>
      </c>
      <c r="AT96" s="91">
        <f t="shared" si="62"/>
        <v>0</v>
      </c>
      <c r="AU96" s="91">
        <f t="shared" si="63"/>
        <v>0</v>
      </c>
      <c r="AV96" s="91">
        <f t="shared" si="64"/>
        <v>3</v>
      </c>
      <c r="AW96" s="91">
        <f t="shared" si="64"/>
        <v>0</v>
      </c>
      <c r="AX96" s="47"/>
    </row>
    <row r="97" spans="1:50" ht="19" customHeight="1" x14ac:dyDescent="0.25">
      <c r="B97" s="94"/>
      <c r="C97" s="95"/>
      <c r="D97" s="82"/>
      <c r="E97" s="97" t="s">
        <v>90</v>
      </c>
      <c r="F97" s="436" t="str">
        <f>C86</f>
        <v xml:space="preserve">ADAM TILEN </v>
      </c>
      <c r="G97" s="436"/>
      <c r="H97" s="436"/>
      <c r="I97" s="436"/>
      <c r="J97" s="436"/>
      <c r="K97" s="436"/>
      <c r="L97" s="98" t="s">
        <v>83</v>
      </c>
      <c r="M97" s="436" t="str">
        <f>C82</f>
        <v xml:space="preserve">ROGELJ AŽBE </v>
      </c>
      <c r="N97" s="436"/>
      <c r="O97" s="436"/>
      <c r="P97" s="436"/>
      <c r="Q97" s="436"/>
      <c r="R97" s="437"/>
      <c r="S97" s="99">
        <v>7</v>
      </c>
      <c r="T97" s="100" t="s">
        <v>83</v>
      </c>
      <c r="U97" s="101">
        <v>11</v>
      </c>
      <c r="V97" s="99">
        <v>5</v>
      </c>
      <c r="W97" s="100" t="s">
        <v>83</v>
      </c>
      <c r="X97" s="101">
        <v>11</v>
      </c>
      <c r="Y97" s="99">
        <v>8</v>
      </c>
      <c r="Z97" s="100" t="s">
        <v>83</v>
      </c>
      <c r="AA97" s="101">
        <v>11</v>
      </c>
      <c r="AB97" s="99"/>
      <c r="AC97" s="100" t="s">
        <v>83</v>
      </c>
      <c r="AD97" s="101"/>
      <c r="AE97" s="99"/>
      <c r="AF97" s="100" t="s">
        <v>83</v>
      </c>
      <c r="AG97" s="101"/>
      <c r="AH97" s="102">
        <f t="shared" si="52"/>
        <v>0</v>
      </c>
      <c r="AI97" s="103" t="s">
        <v>73</v>
      </c>
      <c r="AJ97" s="51">
        <f t="shared" si="53"/>
        <v>3</v>
      </c>
      <c r="AL97" s="91">
        <f t="shared" si="54"/>
        <v>0</v>
      </c>
      <c r="AM97" s="91">
        <f t="shared" si="55"/>
        <v>1</v>
      </c>
      <c r="AN97" s="91">
        <f t="shared" si="56"/>
        <v>0</v>
      </c>
      <c r="AO97" s="91">
        <f t="shared" si="57"/>
        <v>1</v>
      </c>
      <c r="AP97" s="91">
        <f t="shared" si="58"/>
        <v>0</v>
      </c>
      <c r="AQ97" s="91">
        <f t="shared" si="59"/>
        <v>1</v>
      </c>
      <c r="AR97" s="91">
        <f t="shared" si="60"/>
        <v>0</v>
      </c>
      <c r="AS97" s="91">
        <f t="shared" si="61"/>
        <v>0</v>
      </c>
      <c r="AT97" s="91">
        <f t="shared" si="62"/>
        <v>0</v>
      </c>
      <c r="AU97" s="91">
        <f t="shared" si="63"/>
        <v>0</v>
      </c>
      <c r="AV97" s="91">
        <f t="shared" si="64"/>
        <v>0</v>
      </c>
      <c r="AW97" s="91">
        <f t="shared" si="64"/>
        <v>3</v>
      </c>
      <c r="AX97" s="47"/>
    </row>
    <row r="98" spans="1:50" ht="9" customHeight="1" thickBot="1" x14ac:dyDescent="0.35">
      <c r="B98" s="104"/>
      <c r="C98" s="105"/>
      <c r="D98" s="82"/>
      <c r="E98" s="82"/>
      <c r="F98" s="106"/>
      <c r="G98" s="46"/>
      <c r="H98" s="46"/>
      <c r="I98" s="46"/>
      <c r="K98" s="46"/>
      <c r="L98" s="46"/>
      <c r="O98" s="107"/>
      <c r="P98" s="107"/>
      <c r="Q98" s="107"/>
      <c r="S98" s="108"/>
      <c r="T98" s="8"/>
      <c r="U98" s="109"/>
      <c r="V98" s="108"/>
      <c r="W98" s="8"/>
      <c r="X98" s="109"/>
      <c r="Y98" s="108"/>
      <c r="Z98" s="8"/>
      <c r="AA98" s="109"/>
      <c r="AB98" s="108"/>
      <c r="AC98" s="8"/>
      <c r="AD98" s="109"/>
      <c r="AE98" s="108"/>
      <c r="AF98" s="8"/>
      <c r="AG98" s="109"/>
      <c r="AH98" s="110"/>
      <c r="AI98" s="8"/>
      <c r="AJ98" s="111"/>
      <c r="AK98" s="46"/>
    </row>
    <row r="99" spans="1:50" ht="12.75" customHeight="1" x14ac:dyDescent="0.25">
      <c r="B99" s="329">
        <f>B80+1</f>
        <v>6</v>
      </c>
      <c r="C99" s="331" t="s">
        <v>75</v>
      </c>
      <c r="D99" s="332"/>
      <c r="E99" s="332"/>
      <c r="F99" s="332"/>
      <c r="G99" s="332"/>
      <c r="H99" s="332"/>
      <c r="I99" s="332"/>
      <c r="J99" s="332"/>
      <c r="K99" s="332"/>
      <c r="L99" s="332"/>
      <c r="M99" s="332"/>
      <c r="N99" s="332"/>
      <c r="O99" s="333"/>
      <c r="P99" s="337">
        <v>1</v>
      </c>
      <c r="Q99" s="338"/>
      <c r="R99" s="339"/>
      <c r="S99" s="343">
        <v>2</v>
      </c>
      <c r="T99" s="338"/>
      <c r="U99" s="339"/>
      <c r="V99" s="343">
        <v>3</v>
      </c>
      <c r="W99" s="338"/>
      <c r="X99" s="339"/>
      <c r="Y99" s="343">
        <v>4</v>
      </c>
      <c r="Z99" s="338"/>
      <c r="AA99" s="345"/>
      <c r="AB99" s="347" t="s">
        <v>76</v>
      </c>
      <c r="AC99" s="348"/>
      <c r="AD99" s="349"/>
      <c r="AE99" s="353" t="s">
        <v>77</v>
      </c>
      <c r="AF99" s="348"/>
      <c r="AG99" s="349"/>
      <c r="AH99" s="353" t="s">
        <v>78</v>
      </c>
      <c r="AI99" s="348"/>
      <c r="AJ99" s="355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</row>
    <row r="100" spans="1:50" ht="13.5" customHeight="1" thickBot="1" x14ac:dyDescent="0.3">
      <c r="B100" s="330"/>
      <c r="C100" s="334"/>
      <c r="D100" s="335"/>
      <c r="E100" s="335"/>
      <c r="F100" s="335"/>
      <c r="G100" s="335"/>
      <c r="H100" s="335"/>
      <c r="I100" s="335"/>
      <c r="J100" s="335"/>
      <c r="K100" s="335"/>
      <c r="L100" s="335"/>
      <c r="M100" s="335"/>
      <c r="N100" s="335"/>
      <c r="O100" s="336"/>
      <c r="P100" s="340"/>
      <c r="Q100" s="341"/>
      <c r="R100" s="342"/>
      <c r="S100" s="344"/>
      <c r="T100" s="341"/>
      <c r="U100" s="342"/>
      <c r="V100" s="344"/>
      <c r="W100" s="341"/>
      <c r="X100" s="342"/>
      <c r="Y100" s="344"/>
      <c r="Z100" s="341"/>
      <c r="AA100" s="346"/>
      <c r="AB100" s="350"/>
      <c r="AC100" s="351"/>
      <c r="AD100" s="352"/>
      <c r="AE100" s="354"/>
      <c r="AF100" s="351"/>
      <c r="AG100" s="352"/>
      <c r="AH100" s="354"/>
      <c r="AI100" s="351"/>
      <c r="AJ100" s="356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</row>
    <row r="101" spans="1:50" ht="12" customHeight="1" x14ac:dyDescent="0.25">
      <c r="A101" s="357">
        <v>19</v>
      </c>
      <c r="B101" s="358">
        <v>1</v>
      </c>
      <c r="C101" s="360" t="str">
        <f>IF((A101=""),"",VLOOKUP(A101,[3]Prijave!$C$6:$E$100,2))</f>
        <v xml:space="preserve">RUS TIM </v>
      </c>
      <c r="D101" s="361"/>
      <c r="E101" s="361"/>
      <c r="F101" s="361"/>
      <c r="G101" s="361"/>
      <c r="H101" s="361"/>
      <c r="I101" s="361"/>
      <c r="J101" s="361"/>
      <c r="K101" s="361"/>
      <c r="L101" s="362"/>
      <c r="M101" s="366" t="str">
        <f>IF((A101=""),"","("&amp;UPPER(VLOOKUP(A101,[3]Prijave!$C$6:$E$100,3))&amp;")")</f>
        <v>(KRKA)</v>
      </c>
      <c r="N101" s="366"/>
      <c r="O101" s="367"/>
      <c r="P101" s="48"/>
      <c r="Q101" s="48"/>
      <c r="R101" s="49"/>
      <c r="S101" s="50">
        <f>IF(AH114&lt;&gt;"",AH114,"")</f>
        <v>3</v>
      </c>
      <c r="T101" s="51" t="s">
        <v>73</v>
      </c>
      <c r="U101" s="52">
        <f>IF(AJ114&lt;&gt;"",AJ114,"")</f>
        <v>0</v>
      </c>
      <c r="V101" s="50">
        <f>IF(AJ116&lt;&gt;"",AJ116,"")</f>
        <v>3</v>
      </c>
      <c r="W101" s="51" t="s">
        <v>73</v>
      </c>
      <c r="X101" s="52">
        <f>IF(AH116&lt;&gt;"",AH116,"")</f>
        <v>0</v>
      </c>
      <c r="Y101" s="50" t="str">
        <f>IF(AH111&lt;&gt;"",AH111,"")</f>
        <v/>
      </c>
      <c r="Z101" s="53" t="s">
        <v>73</v>
      </c>
      <c r="AA101" s="54" t="str">
        <f>IF(AJ111&lt;&gt;"",AJ111,"")</f>
        <v/>
      </c>
      <c r="AB101" s="370">
        <f>IF(AND(S101="",V101="",Y101=""),"",SUM(S101,V101,Y101))</f>
        <v>6</v>
      </c>
      <c r="AC101" s="372" t="s">
        <v>73</v>
      </c>
      <c r="AD101" s="374">
        <f>IF(AND(U101="",X101="",AA101=""),"",SUM(U101,X101,AA101))</f>
        <v>0</v>
      </c>
      <c r="AE101" s="376">
        <f>IF(SUM(T102,W102,Z102)&gt;0,SUM(T102,W102,Z102),"")</f>
        <v>4</v>
      </c>
      <c r="AF101" s="377"/>
      <c r="AG101" s="378"/>
      <c r="AH101" s="382" t="str">
        <f>IF(AE101&lt;&gt;"",(RANK(AE101,AE101:AG108)&amp;"."),"")</f>
        <v>1.</v>
      </c>
      <c r="AI101" s="382"/>
      <c r="AJ101" s="383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</row>
    <row r="102" spans="1:50" ht="12" customHeight="1" x14ac:dyDescent="0.25">
      <c r="A102" s="357"/>
      <c r="B102" s="359"/>
      <c r="C102" s="363"/>
      <c r="D102" s="364"/>
      <c r="E102" s="364"/>
      <c r="F102" s="364"/>
      <c r="G102" s="364"/>
      <c r="H102" s="364"/>
      <c r="I102" s="364"/>
      <c r="J102" s="364"/>
      <c r="K102" s="364"/>
      <c r="L102" s="365"/>
      <c r="M102" s="368"/>
      <c r="N102" s="368"/>
      <c r="O102" s="369"/>
      <c r="P102" s="55"/>
      <c r="Q102" s="55"/>
      <c r="R102" s="56"/>
      <c r="S102" s="57"/>
      <c r="T102" s="58">
        <f>IF((S101=3),2,IF(U101=3,1,""))</f>
        <v>2</v>
      </c>
      <c r="U102" s="59"/>
      <c r="V102" s="57"/>
      <c r="W102" s="58">
        <f>IF((V101=3),2,IF(X101=3,1,""))</f>
        <v>2</v>
      </c>
      <c r="X102" s="59"/>
      <c r="Y102" s="57"/>
      <c r="Z102" s="58" t="str">
        <f>IF((Y101=3),2,IF(AA101=3,1,""))</f>
        <v/>
      </c>
      <c r="AA102" s="60"/>
      <c r="AB102" s="371"/>
      <c r="AC102" s="373"/>
      <c r="AD102" s="375"/>
      <c r="AE102" s="379"/>
      <c r="AF102" s="380"/>
      <c r="AG102" s="381"/>
      <c r="AH102" s="384"/>
      <c r="AI102" s="384"/>
      <c r="AJ102" s="385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</row>
    <row r="103" spans="1:50" ht="12" customHeight="1" x14ac:dyDescent="0.25">
      <c r="A103" s="357">
        <v>20</v>
      </c>
      <c r="B103" s="359">
        <v>2</v>
      </c>
      <c r="C103" s="396" t="str">
        <f>IF((A103=""),"",VLOOKUP(A103,[3]Prijave!$C$6:$E$100,2))</f>
        <v xml:space="preserve">LESKOVEC MAKS </v>
      </c>
      <c r="D103" s="397"/>
      <c r="E103" s="397"/>
      <c r="F103" s="397"/>
      <c r="G103" s="397"/>
      <c r="H103" s="397"/>
      <c r="I103" s="397"/>
      <c r="J103" s="397"/>
      <c r="K103" s="397"/>
      <c r="L103" s="398"/>
      <c r="M103" s="368" t="str">
        <f>IF((A103=""),"","("&amp;UPPER(VLOOKUP(A103,[3]Prijave!$C$6:$E$100,3))&amp;")")</f>
        <v>(MENGEŠ)</v>
      </c>
      <c r="N103" s="368"/>
      <c r="O103" s="369"/>
      <c r="P103" s="61">
        <f>IF(AJ114&lt;&gt;"",AJ114,"")</f>
        <v>0</v>
      </c>
      <c r="Q103" s="61" t="s">
        <v>73</v>
      </c>
      <c r="R103" s="62">
        <f>IF(AH114&lt;&gt;"",AH114,"")</f>
        <v>3</v>
      </c>
      <c r="S103" s="63"/>
      <c r="T103" s="64"/>
      <c r="U103" s="65"/>
      <c r="V103" s="66">
        <f>IF(AH112&lt;&gt;"",AH112,"")</f>
        <v>0</v>
      </c>
      <c r="W103" s="61" t="s">
        <v>73</v>
      </c>
      <c r="X103" s="62">
        <f>IF(AJ112&lt;&gt;"",AJ112,"")</f>
        <v>3</v>
      </c>
      <c r="Y103" s="66" t="str">
        <f>IF(AH115&lt;&gt;"",AH115,"")</f>
        <v/>
      </c>
      <c r="Z103" s="61" t="s">
        <v>73</v>
      </c>
      <c r="AA103" s="67" t="str">
        <f>IF(AJ115&lt;&gt;"",AJ115,"")</f>
        <v/>
      </c>
      <c r="AB103" s="399">
        <f>IF(AND(P103="",V103="",Y103=""),"",SUM(P103,V103,Y103))</f>
        <v>0</v>
      </c>
      <c r="AC103" s="400" t="s">
        <v>73</v>
      </c>
      <c r="AD103" s="386">
        <f>IF(AND(R103="",X103="",AA103=""),"",SUM(R103,X103,AA103))</f>
        <v>6</v>
      </c>
      <c r="AE103" s="387">
        <f>IF(SUM(Q104,W104,Z104)&gt;0,SUM(Q104,W104,Z104),"")</f>
        <v>2</v>
      </c>
      <c r="AF103" s="388"/>
      <c r="AG103" s="389"/>
      <c r="AH103" s="390" t="str">
        <f>IF(AE103&lt;&gt;"",(RANK(AE103,AE101:AG108)&amp;"."),"")</f>
        <v>3.</v>
      </c>
      <c r="AI103" s="391"/>
      <c r="AJ103" s="392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</row>
    <row r="104" spans="1:50" ht="12" customHeight="1" x14ac:dyDescent="0.25">
      <c r="A104" s="357"/>
      <c r="B104" s="359"/>
      <c r="C104" s="363"/>
      <c r="D104" s="364"/>
      <c r="E104" s="364"/>
      <c r="F104" s="364"/>
      <c r="G104" s="364"/>
      <c r="H104" s="364"/>
      <c r="I104" s="364"/>
      <c r="J104" s="364"/>
      <c r="K104" s="364"/>
      <c r="L104" s="365"/>
      <c r="M104" s="368"/>
      <c r="N104" s="368"/>
      <c r="O104" s="369"/>
      <c r="P104" s="68"/>
      <c r="Q104" s="58">
        <f>IF((P103=3),2,IF(R103=3,1,""))</f>
        <v>1</v>
      </c>
      <c r="R104" s="59"/>
      <c r="S104" s="69"/>
      <c r="T104" s="55"/>
      <c r="U104" s="56"/>
      <c r="V104" s="57"/>
      <c r="W104" s="58">
        <f>IF((V103=3),2,IF(X103=3,1,""))</f>
        <v>1</v>
      </c>
      <c r="X104" s="59"/>
      <c r="Y104" s="57"/>
      <c r="Z104" s="58" t="str">
        <f>IF((Y103=3),2,IF(AA103=3,1,""))</f>
        <v/>
      </c>
      <c r="AA104" s="60"/>
      <c r="AB104" s="371"/>
      <c r="AC104" s="373"/>
      <c r="AD104" s="375"/>
      <c r="AE104" s="379"/>
      <c r="AF104" s="380"/>
      <c r="AG104" s="381"/>
      <c r="AH104" s="393"/>
      <c r="AI104" s="394"/>
      <c r="AJ104" s="395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</row>
    <row r="105" spans="1:50" ht="12" customHeight="1" x14ac:dyDescent="0.25">
      <c r="A105" s="357">
        <v>21</v>
      </c>
      <c r="B105" s="359">
        <v>3</v>
      </c>
      <c r="C105" s="396" t="str">
        <f>IF((A105=""),"",VLOOKUP(A105,[3]Prijave!$C$6:$E$100,2))</f>
        <v xml:space="preserve">DOLENC NIKOLA </v>
      </c>
      <c r="D105" s="397"/>
      <c r="E105" s="397"/>
      <c r="F105" s="397"/>
      <c r="G105" s="397"/>
      <c r="H105" s="397"/>
      <c r="I105" s="397"/>
      <c r="J105" s="397"/>
      <c r="K105" s="397"/>
      <c r="L105" s="398"/>
      <c r="M105" s="368" t="str">
        <f>IF((A105=""),"","("&amp;UPPER(VLOOKUP(A105,[3]Prijave!$C$6:$E$100,3))&amp;")")</f>
        <v>(RAK)</v>
      </c>
      <c r="N105" s="368"/>
      <c r="O105" s="369"/>
      <c r="P105" s="61">
        <f>IF(AH116&lt;&gt;"",AH116,"")</f>
        <v>0</v>
      </c>
      <c r="Q105" s="61" t="s">
        <v>73</v>
      </c>
      <c r="R105" s="62">
        <f>IF(AJ116&lt;&gt;"",AJ116,"")</f>
        <v>3</v>
      </c>
      <c r="S105" s="66">
        <f>IF(AJ112&lt;&gt;"",AJ112,"")</f>
        <v>3</v>
      </c>
      <c r="T105" s="61" t="s">
        <v>73</v>
      </c>
      <c r="U105" s="62">
        <f>IF(AH112&lt;&gt;"",AH112,"")</f>
        <v>0</v>
      </c>
      <c r="V105" s="63"/>
      <c r="W105" s="64"/>
      <c r="X105" s="65"/>
      <c r="Y105" s="66" t="str">
        <f>IF(AJ113&lt;&gt;"",AJ113,"")</f>
        <v/>
      </c>
      <c r="Z105" s="61" t="s">
        <v>73</v>
      </c>
      <c r="AA105" s="67" t="str">
        <f>IF(AH113&lt;&gt;"",AH113,"")</f>
        <v/>
      </c>
      <c r="AB105" s="399">
        <f>IF(AND(P105="",S105="",Y105=""),"",SUM(P105,S105,Y105))</f>
        <v>3</v>
      </c>
      <c r="AC105" s="400" t="s">
        <v>73</v>
      </c>
      <c r="AD105" s="386">
        <f>IF(AND(R105="",U105="",AA105=""),"",SUM(R105,U105,AA105))</f>
        <v>3</v>
      </c>
      <c r="AE105" s="387">
        <f>IF(SUM(Q106,T106,Z106)&gt;0,SUM(Q106,T106,Z106),"")</f>
        <v>3</v>
      </c>
      <c r="AF105" s="388"/>
      <c r="AG105" s="389"/>
      <c r="AH105" s="390" t="str">
        <f>IF(AE105&lt;&gt;"",(RANK(AE105,AE101:AG108)&amp;"."),"")</f>
        <v>2.</v>
      </c>
      <c r="AI105" s="391"/>
      <c r="AJ105" s="392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</row>
    <row r="106" spans="1:50" ht="12" customHeight="1" x14ac:dyDescent="0.25">
      <c r="A106" s="357"/>
      <c r="B106" s="359"/>
      <c r="C106" s="363"/>
      <c r="D106" s="364"/>
      <c r="E106" s="364"/>
      <c r="F106" s="364"/>
      <c r="G106" s="364"/>
      <c r="H106" s="364"/>
      <c r="I106" s="364"/>
      <c r="J106" s="364"/>
      <c r="K106" s="364"/>
      <c r="L106" s="365"/>
      <c r="M106" s="368"/>
      <c r="N106" s="368"/>
      <c r="O106" s="369"/>
      <c r="P106" s="68"/>
      <c r="Q106" s="58">
        <f>IF((P105=3),2,IF(R105=3,1,""))</f>
        <v>1</v>
      </c>
      <c r="R106" s="59"/>
      <c r="S106" s="57"/>
      <c r="T106" s="58">
        <f>IF((S105=3),2,IF(U105=3,1,""))</f>
        <v>2</v>
      </c>
      <c r="U106" s="59"/>
      <c r="V106" s="69"/>
      <c r="W106" s="55"/>
      <c r="X106" s="56"/>
      <c r="Y106" s="57"/>
      <c r="Z106" s="58" t="str">
        <f>IF((Y105=3),2,IF(AA105=3,1,""))</f>
        <v/>
      </c>
      <c r="AA106" s="60"/>
      <c r="AB106" s="371"/>
      <c r="AC106" s="373"/>
      <c r="AD106" s="375"/>
      <c r="AE106" s="379"/>
      <c r="AF106" s="380"/>
      <c r="AG106" s="381"/>
      <c r="AH106" s="393"/>
      <c r="AI106" s="394"/>
      <c r="AJ106" s="395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</row>
    <row r="107" spans="1:50" ht="12" customHeight="1" x14ac:dyDescent="0.25">
      <c r="A107" s="357"/>
      <c r="B107" s="359">
        <v>4</v>
      </c>
      <c r="C107" s="396" t="str">
        <f>IF((A107=""),"",VLOOKUP(A107,[3]Prijave!$C$6:$E$100,2))</f>
        <v/>
      </c>
      <c r="D107" s="397"/>
      <c r="E107" s="397"/>
      <c r="F107" s="397"/>
      <c r="G107" s="397"/>
      <c r="H107" s="397"/>
      <c r="I107" s="397"/>
      <c r="J107" s="397"/>
      <c r="K107" s="397"/>
      <c r="L107" s="398"/>
      <c r="M107" s="368" t="str">
        <f>IF((A107=""),"","("&amp;UPPER(VLOOKUP(A107,[3]Prijave!$C$6:$E$100,3))&amp;")")</f>
        <v/>
      </c>
      <c r="N107" s="368"/>
      <c r="O107" s="369"/>
      <c r="P107" s="61" t="str">
        <f>IF(AJ111&lt;&gt;"",AJ111,"")</f>
        <v/>
      </c>
      <c r="Q107" s="61" t="s">
        <v>73</v>
      </c>
      <c r="R107" s="62" t="str">
        <f>IF(AH111&lt;&gt;"",AH111,"")</f>
        <v/>
      </c>
      <c r="S107" s="66" t="str">
        <f>IF(AJ115&lt;&gt;"",AJ115,"")</f>
        <v/>
      </c>
      <c r="T107" s="61" t="s">
        <v>73</v>
      </c>
      <c r="U107" s="62" t="str">
        <f>IF(AH115&lt;&gt;"",AH115,"")</f>
        <v/>
      </c>
      <c r="V107" s="66" t="str">
        <f>IF(AH113&lt;&gt;"",AH113,"")</f>
        <v/>
      </c>
      <c r="W107" s="61" t="s">
        <v>73</v>
      </c>
      <c r="X107" s="62" t="str">
        <f>IF(AJ113&lt;&gt;"",AJ113,"")</f>
        <v/>
      </c>
      <c r="Y107" s="63"/>
      <c r="Z107" s="64"/>
      <c r="AA107" s="70"/>
      <c r="AB107" s="399" t="str">
        <f>IF(AND(P107="",S107="",V107=""),"",SUM(P107,S107,V107))</f>
        <v/>
      </c>
      <c r="AC107" s="400" t="s">
        <v>73</v>
      </c>
      <c r="AD107" s="386" t="str">
        <f>IF(AND(R107="",U107="",X107=""),"",SUM(R107,U107,X107))</f>
        <v/>
      </c>
      <c r="AE107" s="387" t="str">
        <f>IF(SUM(Q108,T108,W108)&gt;0,SUM(Q108,T108,W108),"")</f>
        <v/>
      </c>
      <c r="AF107" s="388"/>
      <c r="AG107" s="389"/>
      <c r="AH107" s="384" t="str">
        <f>IF(AE107&lt;&gt;"",(RANK(AE107,AE101:AG108)&amp;"."),"")</f>
        <v/>
      </c>
      <c r="AI107" s="384"/>
      <c r="AJ107" s="385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</row>
    <row r="108" spans="1:50" ht="13.5" customHeight="1" thickBot="1" x14ac:dyDescent="0.3">
      <c r="A108" s="357"/>
      <c r="B108" s="438"/>
      <c r="C108" s="439"/>
      <c r="D108" s="440"/>
      <c r="E108" s="440"/>
      <c r="F108" s="440"/>
      <c r="G108" s="440"/>
      <c r="H108" s="440"/>
      <c r="I108" s="440"/>
      <c r="J108" s="440"/>
      <c r="K108" s="440"/>
      <c r="L108" s="441"/>
      <c r="M108" s="442"/>
      <c r="N108" s="442"/>
      <c r="O108" s="443"/>
      <c r="P108" s="71"/>
      <c r="Q108" s="72" t="str">
        <f>IF((P107=3),2,IF(R107=3,1,""))</f>
        <v/>
      </c>
      <c r="R108" s="73"/>
      <c r="S108" s="74"/>
      <c r="T108" s="72" t="str">
        <f>IF((S107=3),2,IF(U107=3,1,""))</f>
        <v/>
      </c>
      <c r="U108" s="73"/>
      <c r="V108" s="74"/>
      <c r="W108" s="72" t="str">
        <f>IF((V107=3),2,IF(X107=3,1,""))</f>
        <v/>
      </c>
      <c r="X108" s="73"/>
      <c r="Y108" s="75"/>
      <c r="Z108" s="76"/>
      <c r="AA108" s="77"/>
      <c r="AB108" s="444"/>
      <c r="AC108" s="445"/>
      <c r="AD108" s="446"/>
      <c r="AE108" s="447"/>
      <c r="AF108" s="448"/>
      <c r="AG108" s="449"/>
      <c r="AH108" s="450"/>
      <c r="AI108" s="450"/>
      <c r="AJ108" s="451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</row>
    <row r="109" spans="1:50" ht="6" customHeight="1" x14ac:dyDescent="0.3">
      <c r="AH109" s="42" t="s">
        <v>79</v>
      </c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</row>
    <row r="110" spans="1:50" ht="12.75" customHeight="1" x14ac:dyDescent="0.3">
      <c r="B110" s="78"/>
      <c r="C110" s="79"/>
      <c r="D110" s="80"/>
      <c r="E110" s="80"/>
      <c r="F110" s="80"/>
      <c r="G110" s="80"/>
      <c r="H110" s="80"/>
      <c r="I110" s="80"/>
      <c r="J110" s="429"/>
      <c r="K110" s="429"/>
      <c r="L110" s="429"/>
      <c r="M110" s="429"/>
      <c r="N110" s="429"/>
      <c r="O110" s="429"/>
      <c r="P110" s="429"/>
      <c r="Q110" s="429"/>
      <c r="R110" s="429"/>
      <c r="S110" s="430">
        <v>1</v>
      </c>
      <c r="T110" s="430"/>
      <c r="U110" s="430"/>
      <c r="V110" s="430">
        <v>2</v>
      </c>
      <c r="W110" s="430"/>
      <c r="X110" s="430"/>
      <c r="Y110" s="430">
        <v>3</v>
      </c>
      <c r="Z110" s="430"/>
      <c r="AA110" s="430"/>
      <c r="AB110" s="430">
        <v>4</v>
      </c>
      <c r="AC110" s="430"/>
      <c r="AD110" s="430"/>
      <c r="AE110" s="430">
        <v>5</v>
      </c>
      <c r="AF110" s="430"/>
      <c r="AG110" s="431"/>
      <c r="AH110" s="432" t="s">
        <v>80</v>
      </c>
      <c r="AI110" s="429"/>
      <c r="AJ110" s="429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</row>
    <row r="111" spans="1:50" ht="19" customHeight="1" x14ac:dyDescent="0.25">
      <c r="B111" s="435" t="s">
        <v>81</v>
      </c>
      <c r="C111" s="435"/>
      <c r="D111" s="82"/>
      <c r="E111" s="83" t="s">
        <v>82</v>
      </c>
      <c r="F111" s="433" t="str">
        <f>C101</f>
        <v xml:space="preserve">RUS TIM </v>
      </c>
      <c r="G111" s="433"/>
      <c r="H111" s="433"/>
      <c r="I111" s="433"/>
      <c r="J111" s="433"/>
      <c r="K111" s="433"/>
      <c r="L111" s="84" t="s">
        <v>83</v>
      </c>
      <c r="M111" s="433" t="str">
        <f>C107</f>
        <v/>
      </c>
      <c r="N111" s="433"/>
      <c r="O111" s="433"/>
      <c r="P111" s="433"/>
      <c r="Q111" s="433"/>
      <c r="R111" s="434"/>
      <c r="S111" s="85"/>
      <c r="T111" s="86" t="s">
        <v>83</v>
      </c>
      <c r="U111" s="87"/>
      <c r="V111" s="85"/>
      <c r="W111" s="86" t="s">
        <v>83</v>
      </c>
      <c r="X111" s="87"/>
      <c r="Y111" s="85"/>
      <c r="Z111" s="86" t="s">
        <v>83</v>
      </c>
      <c r="AA111" s="87"/>
      <c r="AB111" s="85"/>
      <c r="AC111" s="86" t="s">
        <v>83</v>
      </c>
      <c r="AD111" s="87"/>
      <c r="AE111" s="85"/>
      <c r="AF111" s="86" t="s">
        <v>83</v>
      </c>
      <c r="AG111" s="87"/>
      <c r="AH111" s="88" t="str">
        <f t="shared" ref="AH111:AH116" si="65">IF(AND(AV111=0,AW111=0),"",AV111)</f>
        <v/>
      </c>
      <c r="AI111" s="89" t="s">
        <v>73</v>
      </c>
      <c r="AJ111" s="90" t="str">
        <f t="shared" ref="AJ111:AJ116" si="66">IF(AND(AV111=0,AW111=0),"",AW111)</f>
        <v/>
      </c>
      <c r="AL111" s="91">
        <f t="shared" ref="AL111:AL116" si="67">IF(S111&gt;U111,1,0)</f>
        <v>0</v>
      </c>
      <c r="AM111" s="91">
        <f t="shared" ref="AM111:AM116" si="68">IF(U111&gt;S111,1,0)</f>
        <v>0</v>
      </c>
      <c r="AN111" s="91">
        <f t="shared" ref="AN111:AN116" si="69">IF(V111&gt;X111,1,0)</f>
        <v>0</v>
      </c>
      <c r="AO111" s="91">
        <f t="shared" ref="AO111:AO116" si="70">IF(X111&gt;V111,1,0)</f>
        <v>0</v>
      </c>
      <c r="AP111" s="91">
        <f t="shared" ref="AP111:AP116" si="71">IF(Y111&gt;AA111,1,0)</f>
        <v>0</v>
      </c>
      <c r="AQ111" s="91">
        <f t="shared" ref="AQ111:AQ116" si="72">IF(AA111&gt;Y111,1,0)</f>
        <v>0</v>
      </c>
      <c r="AR111" s="91">
        <f t="shared" ref="AR111:AR116" si="73">IF(AB111&gt;AD111,1,0)</f>
        <v>0</v>
      </c>
      <c r="AS111" s="91">
        <f t="shared" ref="AS111:AS116" si="74">IF(AD111&gt;AB111,1,0)</f>
        <v>0</v>
      </c>
      <c r="AT111" s="91">
        <f t="shared" ref="AT111:AT116" si="75">IF(AE111&gt;AG111,1,0)</f>
        <v>0</v>
      </c>
      <c r="AU111" s="91">
        <f t="shared" ref="AU111:AU116" si="76">IF(AG111&gt;AE111,1,0)</f>
        <v>0</v>
      </c>
      <c r="AV111" s="91">
        <f t="shared" ref="AV111:AW116" si="77">AL111+AN111+AP111+AR111+AT111</f>
        <v>0</v>
      </c>
      <c r="AW111" s="91">
        <f t="shared" si="77"/>
        <v>0</v>
      </c>
      <c r="AX111" s="47"/>
    </row>
    <row r="112" spans="1:50" ht="19" customHeight="1" x14ac:dyDescent="0.25">
      <c r="B112" s="92"/>
      <c r="C112" s="93"/>
      <c r="E112" s="83" t="s">
        <v>84</v>
      </c>
      <c r="F112" s="433" t="str">
        <f>C103</f>
        <v xml:space="preserve">LESKOVEC MAKS </v>
      </c>
      <c r="G112" s="433"/>
      <c r="H112" s="433"/>
      <c r="I112" s="433"/>
      <c r="J112" s="433"/>
      <c r="K112" s="433"/>
      <c r="L112" s="84" t="s">
        <v>83</v>
      </c>
      <c r="M112" s="433" t="str">
        <f>C105</f>
        <v xml:space="preserve">DOLENC NIKOLA </v>
      </c>
      <c r="N112" s="433"/>
      <c r="O112" s="433"/>
      <c r="P112" s="433"/>
      <c r="Q112" s="433"/>
      <c r="R112" s="434"/>
      <c r="S112" s="85">
        <v>6</v>
      </c>
      <c r="T112" s="86" t="s">
        <v>83</v>
      </c>
      <c r="U112" s="87">
        <v>11</v>
      </c>
      <c r="V112" s="85">
        <v>2</v>
      </c>
      <c r="W112" s="86" t="s">
        <v>83</v>
      </c>
      <c r="X112" s="87">
        <v>11</v>
      </c>
      <c r="Y112" s="85">
        <v>9</v>
      </c>
      <c r="Z112" s="86" t="s">
        <v>83</v>
      </c>
      <c r="AA112" s="87">
        <v>11</v>
      </c>
      <c r="AB112" s="85"/>
      <c r="AC112" s="86" t="s">
        <v>83</v>
      </c>
      <c r="AD112" s="87"/>
      <c r="AE112" s="85"/>
      <c r="AF112" s="86" t="s">
        <v>83</v>
      </c>
      <c r="AG112" s="87"/>
      <c r="AH112" s="88">
        <f t="shared" si="65"/>
        <v>0</v>
      </c>
      <c r="AI112" s="89" t="s">
        <v>73</v>
      </c>
      <c r="AJ112" s="90">
        <f t="shared" si="66"/>
        <v>3</v>
      </c>
      <c r="AL112" s="91">
        <f t="shared" si="67"/>
        <v>0</v>
      </c>
      <c r="AM112" s="91">
        <f t="shared" si="68"/>
        <v>1</v>
      </c>
      <c r="AN112" s="91">
        <f t="shared" si="69"/>
        <v>0</v>
      </c>
      <c r="AO112" s="91">
        <f t="shared" si="70"/>
        <v>1</v>
      </c>
      <c r="AP112" s="91">
        <f t="shared" si="71"/>
        <v>0</v>
      </c>
      <c r="AQ112" s="91">
        <f t="shared" si="72"/>
        <v>1</v>
      </c>
      <c r="AR112" s="91">
        <f t="shared" si="73"/>
        <v>0</v>
      </c>
      <c r="AS112" s="91">
        <f t="shared" si="74"/>
        <v>0</v>
      </c>
      <c r="AT112" s="91">
        <f t="shared" si="75"/>
        <v>0</v>
      </c>
      <c r="AU112" s="91">
        <f t="shared" si="76"/>
        <v>0</v>
      </c>
      <c r="AV112" s="91">
        <f t="shared" si="77"/>
        <v>0</v>
      </c>
      <c r="AW112" s="91">
        <f t="shared" si="77"/>
        <v>3</v>
      </c>
      <c r="AX112" s="47"/>
    </row>
    <row r="113" spans="1:50" ht="19" customHeight="1" x14ac:dyDescent="0.25">
      <c r="B113" s="435" t="s">
        <v>85</v>
      </c>
      <c r="C113" s="435"/>
      <c r="D113" s="82"/>
      <c r="E113" s="83" t="s">
        <v>86</v>
      </c>
      <c r="F113" s="433" t="str">
        <f>C107</f>
        <v/>
      </c>
      <c r="G113" s="433"/>
      <c r="H113" s="433"/>
      <c r="I113" s="433"/>
      <c r="J113" s="433"/>
      <c r="K113" s="433"/>
      <c r="L113" s="84" t="s">
        <v>83</v>
      </c>
      <c r="M113" s="433" t="str">
        <f>C105</f>
        <v xml:space="preserve">DOLENC NIKOLA </v>
      </c>
      <c r="N113" s="433"/>
      <c r="O113" s="433"/>
      <c r="P113" s="433"/>
      <c r="Q113" s="433"/>
      <c r="R113" s="434"/>
      <c r="S113" s="85"/>
      <c r="T113" s="86" t="s">
        <v>83</v>
      </c>
      <c r="U113" s="87"/>
      <c r="V113" s="85"/>
      <c r="W113" s="86" t="s">
        <v>83</v>
      </c>
      <c r="X113" s="87"/>
      <c r="Y113" s="85"/>
      <c r="Z113" s="86" t="s">
        <v>83</v>
      </c>
      <c r="AA113" s="87"/>
      <c r="AB113" s="85"/>
      <c r="AC113" s="86" t="s">
        <v>83</v>
      </c>
      <c r="AD113" s="87"/>
      <c r="AE113" s="85"/>
      <c r="AF113" s="86" t="s">
        <v>83</v>
      </c>
      <c r="AG113" s="87"/>
      <c r="AH113" s="88" t="str">
        <f t="shared" si="65"/>
        <v/>
      </c>
      <c r="AI113" s="89" t="s">
        <v>73</v>
      </c>
      <c r="AJ113" s="90" t="str">
        <f t="shared" si="66"/>
        <v/>
      </c>
      <c r="AL113" s="91">
        <f t="shared" si="67"/>
        <v>0</v>
      </c>
      <c r="AM113" s="91">
        <f t="shared" si="68"/>
        <v>0</v>
      </c>
      <c r="AN113" s="91">
        <f t="shared" si="69"/>
        <v>0</v>
      </c>
      <c r="AO113" s="91">
        <f t="shared" si="70"/>
        <v>0</v>
      </c>
      <c r="AP113" s="91">
        <f t="shared" si="71"/>
        <v>0</v>
      </c>
      <c r="AQ113" s="91">
        <f t="shared" si="72"/>
        <v>0</v>
      </c>
      <c r="AR113" s="91">
        <f t="shared" si="73"/>
        <v>0</v>
      </c>
      <c r="AS113" s="91">
        <f t="shared" si="74"/>
        <v>0</v>
      </c>
      <c r="AT113" s="91">
        <f t="shared" si="75"/>
        <v>0</v>
      </c>
      <c r="AU113" s="91">
        <f t="shared" si="76"/>
        <v>0</v>
      </c>
      <c r="AV113" s="91">
        <f t="shared" si="77"/>
        <v>0</v>
      </c>
      <c r="AW113" s="91">
        <f t="shared" si="77"/>
        <v>0</v>
      </c>
      <c r="AX113" s="47"/>
    </row>
    <row r="114" spans="1:50" ht="19" customHeight="1" x14ac:dyDescent="0.25">
      <c r="B114" s="94"/>
      <c r="C114" s="95"/>
      <c r="D114" s="82"/>
      <c r="E114" s="83" t="s">
        <v>87</v>
      </c>
      <c r="F114" s="433" t="str">
        <f>C101</f>
        <v xml:space="preserve">RUS TIM </v>
      </c>
      <c r="G114" s="433"/>
      <c r="H114" s="433"/>
      <c r="I114" s="433"/>
      <c r="J114" s="433"/>
      <c r="K114" s="433"/>
      <c r="L114" s="84" t="s">
        <v>83</v>
      </c>
      <c r="M114" s="433" t="str">
        <f>C103</f>
        <v xml:space="preserve">LESKOVEC MAKS </v>
      </c>
      <c r="N114" s="433"/>
      <c r="O114" s="433"/>
      <c r="P114" s="433"/>
      <c r="Q114" s="433"/>
      <c r="R114" s="434"/>
      <c r="S114" s="85">
        <v>11</v>
      </c>
      <c r="T114" s="86" t="s">
        <v>83</v>
      </c>
      <c r="U114" s="87">
        <v>6</v>
      </c>
      <c r="V114" s="85">
        <v>11</v>
      </c>
      <c r="W114" s="86" t="s">
        <v>83</v>
      </c>
      <c r="X114" s="87">
        <v>9</v>
      </c>
      <c r="Y114" s="85">
        <v>11</v>
      </c>
      <c r="Z114" s="86" t="s">
        <v>83</v>
      </c>
      <c r="AA114" s="87">
        <v>4</v>
      </c>
      <c r="AB114" s="85"/>
      <c r="AC114" s="86" t="s">
        <v>83</v>
      </c>
      <c r="AD114" s="87"/>
      <c r="AE114" s="85"/>
      <c r="AF114" s="86" t="s">
        <v>83</v>
      </c>
      <c r="AG114" s="87"/>
      <c r="AH114" s="88">
        <f t="shared" si="65"/>
        <v>3</v>
      </c>
      <c r="AI114" s="96" t="s">
        <v>73</v>
      </c>
      <c r="AJ114" s="90">
        <f t="shared" si="66"/>
        <v>0</v>
      </c>
      <c r="AL114" s="91">
        <f t="shared" si="67"/>
        <v>1</v>
      </c>
      <c r="AM114" s="91">
        <f t="shared" si="68"/>
        <v>0</v>
      </c>
      <c r="AN114" s="91">
        <f t="shared" si="69"/>
        <v>1</v>
      </c>
      <c r="AO114" s="91">
        <f t="shared" si="70"/>
        <v>0</v>
      </c>
      <c r="AP114" s="91">
        <f t="shared" si="71"/>
        <v>1</v>
      </c>
      <c r="AQ114" s="91">
        <f t="shared" si="72"/>
        <v>0</v>
      </c>
      <c r="AR114" s="91">
        <f t="shared" si="73"/>
        <v>0</v>
      </c>
      <c r="AS114" s="91">
        <f t="shared" si="74"/>
        <v>0</v>
      </c>
      <c r="AT114" s="91">
        <f t="shared" si="75"/>
        <v>0</v>
      </c>
      <c r="AU114" s="91">
        <f t="shared" si="76"/>
        <v>0</v>
      </c>
      <c r="AV114" s="91">
        <f t="shared" si="77"/>
        <v>3</v>
      </c>
      <c r="AW114" s="91">
        <f t="shared" si="77"/>
        <v>0</v>
      </c>
      <c r="AX114" s="47"/>
    </row>
    <row r="115" spans="1:50" ht="19" customHeight="1" x14ac:dyDescent="0.25">
      <c r="B115" s="435" t="s">
        <v>88</v>
      </c>
      <c r="C115" s="435"/>
      <c r="D115" s="82"/>
      <c r="E115" s="83" t="s">
        <v>89</v>
      </c>
      <c r="F115" s="433" t="str">
        <f>C103</f>
        <v xml:space="preserve">LESKOVEC MAKS </v>
      </c>
      <c r="G115" s="433"/>
      <c r="H115" s="433"/>
      <c r="I115" s="433"/>
      <c r="J115" s="433"/>
      <c r="K115" s="433"/>
      <c r="L115" s="84" t="s">
        <v>83</v>
      </c>
      <c r="M115" s="433" t="str">
        <f>C107</f>
        <v/>
      </c>
      <c r="N115" s="433"/>
      <c r="O115" s="433"/>
      <c r="P115" s="433"/>
      <c r="Q115" s="433"/>
      <c r="R115" s="434"/>
      <c r="S115" s="85"/>
      <c r="T115" s="86" t="s">
        <v>83</v>
      </c>
      <c r="U115" s="87"/>
      <c r="V115" s="85"/>
      <c r="W115" s="86" t="s">
        <v>83</v>
      </c>
      <c r="X115" s="87"/>
      <c r="Y115" s="85"/>
      <c r="Z115" s="86" t="s">
        <v>83</v>
      </c>
      <c r="AA115" s="87"/>
      <c r="AB115" s="85"/>
      <c r="AC115" s="86" t="s">
        <v>83</v>
      </c>
      <c r="AD115" s="87"/>
      <c r="AE115" s="85"/>
      <c r="AF115" s="86" t="s">
        <v>83</v>
      </c>
      <c r="AG115" s="87"/>
      <c r="AH115" s="88" t="str">
        <f t="shared" si="65"/>
        <v/>
      </c>
      <c r="AI115" s="89" t="s">
        <v>73</v>
      </c>
      <c r="AJ115" s="90" t="str">
        <f t="shared" si="66"/>
        <v/>
      </c>
      <c r="AL115" s="91">
        <f t="shared" si="67"/>
        <v>0</v>
      </c>
      <c r="AM115" s="91">
        <f t="shared" si="68"/>
        <v>0</v>
      </c>
      <c r="AN115" s="91">
        <f t="shared" si="69"/>
        <v>0</v>
      </c>
      <c r="AO115" s="91">
        <f t="shared" si="70"/>
        <v>0</v>
      </c>
      <c r="AP115" s="91">
        <f t="shared" si="71"/>
        <v>0</v>
      </c>
      <c r="AQ115" s="91">
        <f t="shared" si="72"/>
        <v>0</v>
      </c>
      <c r="AR115" s="91">
        <f t="shared" si="73"/>
        <v>0</v>
      </c>
      <c r="AS115" s="91">
        <f t="shared" si="74"/>
        <v>0</v>
      </c>
      <c r="AT115" s="91">
        <f t="shared" si="75"/>
        <v>0</v>
      </c>
      <c r="AU115" s="91">
        <f t="shared" si="76"/>
        <v>0</v>
      </c>
      <c r="AV115" s="91">
        <f t="shared" si="77"/>
        <v>0</v>
      </c>
      <c r="AW115" s="91">
        <f t="shared" si="77"/>
        <v>0</v>
      </c>
      <c r="AX115" s="47"/>
    </row>
    <row r="116" spans="1:50" ht="19" customHeight="1" x14ac:dyDescent="0.25">
      <c r="B116" s="94"/>
      <c r="C116" s="95"/>
      <c r="D116" s="82"/>
      <c r="E116" s="97" t="s">
        <v>90</v>
      </c>
      <c r="F116" s="436" t="str">
        <f>C105</f>
        <v xml:space="preserve">DOLENC NIKOLA </v>
      </c>
      <c r="G116" s="436"/>
      <c r="H116" s="436"/>
      <c r="I116" s="436"/>
      <c r="J116" s="436"/>
      <c r="K116" s="436"/>
      <c r="L116" s="98" t="s">
        <v>83</v>
      </c>
      <c r="M116" s="436" t="str">
        <f>C101</f>
        <v xml:space="preserve">RUS TIM </v>
      </c>
      <c r="N116" s="436"/>
      <c r="O116" s="436"/>
      <c r="P116" s="436"/>
      <c r="Q116" s="436"/>
      <c r="R116" s="437"/>
      <c r="S116" s="99">
        <v>5</v>
      </c>
      <c r="T116" s="100" t="s">
        <v>83</v>
      </c>
      <c r="U116" s="101">
        <v>11</v>
      </c>
      <c r="V116" s="99">
        <v>6</v>
      </c>
      <c r="W116" s="100" t="s">
        <v>83</v>
      </c>
      <c r="X116" s="101">
        <v>11</v>
      </c>
      <c r="Y116" s="99">
        <v>4</v>
      </c>
      <c r="Z116" s="100" t="s">
        <v>83</v>
      </c>
      <c r="AA116" s="101">
        <v>11</v>
      </c>
      <c r="AB116" s="99"/>
      <c r="AC116" s="100" t="s">
        <v>83</v>
      </c>
      <c r="AD116" s="101"/>
      <c r="AE116" s="99"/>
      <c r="AF116" s="100" t="s">
        <v>83</v>
      </c>
      <c r="AG116" s="101"/>
      <c r="AH116" s="102">
        <f t="shared" si="65"/>
        <v>0</v>
      </c>
      <c r="AI116" s="103" t="s">
        <v>73</v>
      </c>
      <c r="AJ116" s="51">
        <f t="shared" si="66"/>
        <v>3</v>
      </c>
      <c r="AL116" s="91">
        <f t="shared" si="67"/>
        <v>0</v>
      </c>
      <c r="AM116" s="91">
        <f t="shared" si="68"/>
        <v>1</v>
      </c>
      <c r="AN116" s="91">
        <f t="shared" si="69"/>
        <v>0</v>
      </c>
      <c r="AO116" s="91">
        <f t="shared" si="70"/>
        <v>1</v>
      </c>
      <c r="AP116" s="91">
        <f t="shared" si="71"/>
        <v>0</v>
      </c>
      <c r="AQ116" s="91">
        <f t="shared" si="72"/>
        <v>1</v>
      </c>
      <c r="AR116" s="91">
        <f t="shared" si="73"/>
        <v>0</v>
      </c>
      <c r="AS116" s="91">
        <f t="shared" si="74"/>
        <v>0</v>
      </c>
      <c r="AT116" s="91">
        <f t="shared" si="75"/>
        <v>0</v>
      </c>
      <c r="AU116" s="91">
        <f t="shared" si="76"/>
        <v>0</v>
      </c>
      <c r="AV116" s="91">
        <f t="shared" si="77"/>
        <v>0</v>
      </c>
      <c r="AW116" s="91">
        <f t="shared" si="77"/>
        <v>3</v>
      </c>
      <c r="AX116" s="47"/>
    </row>
    <row r="117" spans="1:50" ht="9" customHeight="1" thickBot="1" x14ac:dyDescent="0.35">
      <c r="B117" s="104"/>
      <c r="C117" s="105"/>
      <c r="D117" s="82"/>
      <c r="E117" s="82"/>
      <c r="F117" s="106"/>
      <c r="G117" s="46"/>
      <c r="H117" s="46"/>
      <c r="I117" s="46"/>
      <c r="K117" s="46"/>
      <c r="L117" s="46"/>
      <c r="O117" s="107"/>
      <c r="P117" s="107"/>
      <c r="Q117" s="107"/>
      <c r="S117" s="108"/>
      <c r="T117" s="8"/>
      <c r="U117" s="109"/>
      <c r="V117" s="108"/>
      <c r="W117" s="8"/>
      <c r="X117" s="109"/>
      <c r="Y117" s="108"/>
      <c r="Z117" s="8"/>
      <c r="AA117" s="109"/>
      <c r="AB117" s="108"/>
      <c r="AC117" s="8"/>
      <c r="AD117" s="109"/>
      <c r="AE117" s="108"/>
      <c r="AF117" s="8"/>
      <c r="AG117" s="109"/>
      <c r="AH117" s="110"/>
      <c r="AI117" s="8"/>
      <c r="AJ117" s="111"/>
      <c r="AK117" s="46"/>
    </row>
    <row r="118" spans="1:50" ht="12.75" customHeight="1" x14ac:dyDescent="0.25">
      <c r="B118" s="329">
        <f>B99+1</f>
        <v>7</v>
      </c>
      <c r="C118" s="331" t="s">
        <v>75</v>
      </c>
      <c r="D118" s="332"/>
      <c r="E118" s="332"/>
      <c r="F118" s="332"/>
      <c r="G118" s="332"/>
      <c r="H118" s="332"/>
      <c r="I118" s="332"/>
      <c r="J118" s="332"/>
      <c r="K118" s="332"/>
      <c r="L118" s="332"/>
      <c r="M118" s="332"/>
      <c r="N118" s="332"/>
      <c r="O118" s="333"/>
      <c r="P118" s="337">
        <v>1</v>
      </c>
      <c r="Q118" s="338"/>
      <c r="R118" s="339"/>
      <c r="S118" s="343">
        <v>2</v>
      </c>
      <c r="T118" s="338"/>
      <c r="U118" s="339"/>
      <c r="V118" s="343">
        <v>3</v>
      </c>
      <c r="W118" s="338"/>
      <c r="X118" s="339"/>
      <c r="Y118" s="343">
        <v>4</v>
      </c>
      <c r="Z118" s="338"/>
      <c r="AA118" s="345"/>
      <c r="AB118" s="347" t="s">
        <v>76</v>
      </c>
      <c r="AC118" s="348"/>
      <c r="AD118" s="349"/>
      <c r="AE118" s="353" t="s">
        <v>77</v>
      </c>
      <c r="AF118" s="348"/>
      <c r="AG118" s="349"/>
      <c r="AH118" s="353" t="s">
        <v>78</v>
      </c>
      <c r="AI118" s="348"/>
      <c r="AJ118" s="355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</row>
    <row r="119" spans="1:50" ht="13.5" customHeight="1" thickBot="1" x14ac:dyDescent="0.3">
      <c r="B119" s="330"/>
      <c r="C119" s="334"/>
      <c r="D119" s="335"/>
      <c r="E119" s="335"/>
      <c r="F119" s="335"/>
      <c r="G119" s="335"/>
      <c r="H119" s="335"/>
      <c r="I119" s="335"/>
      <c r="J119" s="335"/>
      <c r="K119" s="335"/>
      <c r="L119" s="335"/>
      <c r="M119" s="335"/>
      <c r="N119" s="335"/>
      <c r="O119" s="336"/>
      <c r="P119" s="340"/>
      <c r="Q119" s="341"/>
      <c r="R119" s="342"/>
      <c r="S119" s="344"/>
      <c r="T119" s="341"/>
      <c r="U119" s="342"/>
      <c r="V119" s="344"/>
      <c r="W119" s="341"/>
      <c r="X119" s="342"/>
      <c r="Y119" s="344"/>
      <c r="Z119" s="341"/>
      <c r="AA119" s="346"/>
      <c r="AB119" s="350"/>
      <c r="AC119" s="351"/>
      <c r="AD119" s="352"/>
      <c r="AE119" s="354"/>
      <c r="AF119" s="351"/>
      <c r="AG119" s="352"/>
      <c r="AH119" s="354"/>
      <c r="AI119" s="351"/>
      <c r="AJ119" s="356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</row>
    <row r="120" spans="1:50" ht="12" customHeight="1" x14ac:dyDescent="0.25">
      <c r="A120" s="357">
        <v>22</v>
      </c>
      <c r="B120" s="358">
        <v>1</v>
      </c>
      <c r="C120" s="360" t="str">
        <f>IF((A120=""),"",VLOOKUP(A120,[3]Prijave!$C$6:$E$100,2))</f>
        <v xml:space="preserve">MALENŠEK NEJC </v>
      </c>
      <c r="D120" s="361"/>
      <c r="E120" s="361"/>
      <c r="F120" s="361"/>
      <c r="G120" s="361"/>
      <c r="H120" s="361"/>
      <c r="I120" s="361"/>
      <c r="J120" s="361"/>
      <c r="K120" s="361"/>
      <c r="L120" s="362"/>
      <c r="M120" s="366" t="str">
        <f>IF((A120=""),"","("&amp;UPPER(VLOOKUP(A120,[3]Prijave!$C$6:$E$100,3))&amp;")")</f>
        <v>(ŠD SU)</v>
      </c>
      <c r="N120" s="366"/>
      <c r="O120" s="367"/>
      <c r="P120" s="48"/>
      <c r="Q120" s="48"/>
      <c r="R120" s="49"/>
      <c r="S120" s="50">
        <f>IF(AH133&lt;&gt;"",AH133,"")</f>
        <v>3</v>
      </c>
      <c r="T120" s="51" t="s">
        <v>73</v>
      </c>
      <c r="U120" s="52">
        <f>IF(AJ133&lt;&gt;"",AJ133,"")</f>
        <v>2</v>
      </c>
      <c r="V120" s="50">
        <f>IF(AJ135&lt;&gt;"",AJ135,"")</f>
        <v>3</v>
      </c>
      <c r="W120" s="51" t="s">
        <v>73</v>
      </c>
      <c r="X120" s="52">
        <f>IF(AH135&lt;&gt;"",AH135,"")</f>
        <v>0</v>
      </c>
      <c r="Y120" s="50">
        <f>IF(AH130&lt;&gt;"",AH130,"")</f>
        <v>3</v>
      </c>
      <c r="Z120" s="53" t="s">
        <v>73</v>
      </c>
      <c r="AA120" s="54">
        <f>IF(AJ130&lt;&gt;"",AJ130,"")</f>
        <v>0</v>
      </c>
      <c r="AB120" s="370">
        <f>IF(AND(S120="",V120="",Y120=""),"",SUM(S120,V120,Y120))</f>
        <v>9</v>
      </c>
      <c r="AC120" s="372" t="s">
        <v>73</v>
      </c>
      <c r="AD120" s="374">
        <f>IF(AND(U120="",X120="",AA120=""),"",SUM(U120,X120,AA120))</f>
        <v>2</v>
      </c>
      <c r="AE120" s="376">
        <f>IF(SUM(T121,W121,Z121)&gt;0,SUM(T121,W121,Z121),"")</f>
        <v>6</v>
      </c>
      <c r="AF120" s="377"/>
      <c r="AG120" s="378"/>
      <c r="AH120" s="382" t="str">
        <f>IF(AE120&lt;&gt;"",(RANK(AE120,AE120:AG127)&amp;"."),"")</f>
        <v>1.</v>
      </c>
      <c r="AI120" s="382"/>
      <c r="AJ120" s="383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</row>
    <row r="121" spans="1:50" ht="12" customHeight="1" x14ac:dyDescent="0.25">
      <c r="A121" s="357"/>
      <c r="B121" s="359"/>
      <c r="C121" s="363"/>
      <c r="D121" s="364"/>
      <c r="E121" s="364"/>
      <c r="F121" s="364"/>
      <c r="G121" s="364"/>
      <c r="H121" s="364"/>
      <c r="I121" s="364"/>
      <c r="J121" s="364"/>
      <c r="K121" s="364"/>
      <c r="L121" s="365"/>
      <c r="M121" s="368"/>
      <c r="N121" s="368"/>
      <c r="O121" s="369"/>
      <c r="P121" s="55"/>
      <c r="Q121" s="55"/>
      <c r="R121" s="56"/>
      <c r="S121" s="57"/>
      <c r="T121" s="58">
        <f>IF((S120=3),2,IF(U120=3,1,""))</f>
        <v>2</v>
      </c>
      <c r="U121" s="59"/>
      <c r="V121" s="57"/>
      <c r="W121" s="58">
        <f>IF((V120=3),2,IF(X120=3,1,""))</f>
        <v>2</v>
      </c>
      <c r="X121" s="59"/>
      <c r="Y121" s="57"/>
      <c r="Z121" s="58">
        <f>IF((Y120=3),2,IF(AA120=3,1,""))</f>
        <v>2</v>
      </c>
      <c r="AA121" s="60"/>
      <c r="AB121" s="371"/>
      <c r="AC121" s="373"/>
      <c r="AD121" s="375"/>
      <c r="AE121" s="379"/>
      <c r="AF121" s="380"/>
      <c r="AG121" s="381"/>
      <c r="AH121" s="384"/>
      <c r="AI121" s="384"/>
      <c r="AJ121" s="385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</row>
    <row r="122" spans="1:50" ht="12" customHeight="1" x14ac:dyDescent="0.25">
      <c r="A122" s="357">
        <v>23</v>
      </c>
      <c r="B122" s="359">
        <v>2</v>
      </c>
      <c r="C122" s="396" t="str">
        <f>IF((A122=""),"",VLOOKUP(A122,[3]Prijave!$C$6:$E$100,2))</f>
        <v xml:space="preserve">TUTTA TIBOR </v>
      </c>
      <c r="D122" s="397"/>
      <c r="E122" s="397"/>
      <c r="F122" s="397"/>
      <c r="G122" s="397"/>
      <c r="H122" s="397"/>
      <c r="I122" s="397"/>
      <c r="J122" s="397"/>
      <c r="K122" s="397"/>
      <c r="L122" s="398"/>
      <c r="M122" s="368" t="str">
        <f>IF((A122=""),"","("&amp;UPPER(VLOOKUP(A122,[3]Prijave!$C$6:$E$100,3))&amp;")")</f>
        <v>(VES)</v>
      </c>
      <c r="N122" s="368"/>
      <c r="O122" s="369"/>
      <c r="P122" s="61">
        <f>IF(AJ133&lt;&gt;"",AJ133,"")</f>
        <v>2</v>
      </c>
      <c r="Q122" s="61" t="s">
        <v>73</v>
      </c>
      <c r="R122" s="62">
        <f>IF(AH133&lt;&gt;"",AH133,"")</f>
        <v>3</v>
      </c>
      <c r="S122" s="63"/>
      <c r="T122" s="64"/>
      <c r="U122" s="65"/>
      <c r="V122" s="66">
        <f>IF(AH131&lt;&gt;"",AH131,"")</f>
        <v>3</v>
      </c>
      <c r="W122" s="61" t="s">
        <v>73</v>
      </c>
      <c r="X122" s="62">
        <f>IF(AJ131&lt;&gt;"",AJ131,"")</f>
        <v>2</v>
      </c>
      <c r="Y122" s="66">
        <f>IF(AH134&lt;&gt;"",AH134,"")</f>
        <v>3</v>
      </c>
      <c r="Z122" s="61" t="s">
        <v>73</v>
      </c>
      <c r="AA122" s="67">
        <f>IF(AJ134&lt;&gt;"",AJ134,"")</f>
        <v>0</v>
      </c>
      <c r="AB122" s="399">
        <f>IF(AND(P122="",V122="",Y122=""),"",SUM(P122,V122,Y122))</f>
        <v>8</v>
      </c>
      <c r="AC122" s="400" t="s">
        <v>73</v>
      </c>
      <c r="AD122" s="386">
        <f>IF(AND(R122="",X122="",AA122=""),"",SUM(R122,X122,AA122))</f>
        <v>5</v>
      </c>
      <c r="AE122" s="387">
        <f>IF(SUM(Q123,W123,Z123)&gt;0,SUM(Q123,W123,Z123),"")</f>
        <v>5</v>
      </c>
      <c r="AF122" s="388"/>
      <c r="AG122" s="389"/>
      <c r="AH122" s="390" t="str">
        <f>IF(AE122&lt;&gt;"",(RANK(AE122,AE120:AG127)&amp;"."),"")</f>
        <v>2.</v>
      </c>
      <c r="AI122" s="391"/>
      <c r="AJ122" s="392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</row>
    <row r="123" spans="1:50" ht="12" customHeight="1" x14ac:dyDescent="0.25">
      <c r="A123" s="357"/>
      <c r="B123" s="359"/>
      <c r="C123" s="363"/>
      <c r="D123" s="364"/>
      <c r="E123" s="364"/>
      <c r="F123" s="364"/>
      <c r="G123" s="364"/>
      <c r="H123" s="364"/>
      <c r="I123" s="364"/>
      <c r="J123" s="364"/>
      <c r="K123" s="364"/>
      <c r="L123" s="365"/>
      <c r="M123" s="368"/>
      <c r="N123" s="368"/>
      <c r="O123" s="369"/>
      <c r="P123" s="68"/>
      <c r="Q123" s="58">
        <f>IF((P122=3),2,IF(R122=3,1,""))</f>
        <v>1</v>
      </c>
      <c r="R123" s="59"/>
      <c r="S123" s="69"/>
      <c r="T123" s="55"/>
      <c r="U123" s="56"/>
      <c r="V123" s="57"/>
      <c r="W123" s="58">
        <f>IF((V122=3),2,IF(X122=3,1,""))</f>
        <v>2</v>
      </c>
      <c r="X123" s="59"/>
      <c r="Y123" s="57"/>
      <c r="Z123" s="58">
        <f>IF((Y122=3),2,IF(AA122=3,1,""))</f>
        <v>2</v>
      </c>
      <c r="AA123" s="60"/>
      <c r="AB123" s="371"/>
      <c r="AC123" s="373"/>
      <c r="AD123" s="375"/>
      <c r="AE123" s="379"/>
      <c r="AF123" s="380"/>
      <c r="AG123" s="381"/>
      <c r="AH123" s="393"/>
      <c r="AI123" s="394"/>
      <c r="AJ123" s="395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</row>
    <row r="124" spans="1:50" ht="12" customHeight="1" x14ac:dyDescent="0.25">
      <c r="A124" s="357">
        <v>24</v>
      </c>
      <c r="B124" s="359">
        <v>3</v>
      </c>
      <c r="C124" s="396" t="str">
        <f>IF((A124=""),"",VLOOKUP(A124,[3]Prijave!$C$6:$E$100,2))</f>
        <v xml:space="preserve">ROVTAR TIBOR </v>
      </c>
      <c r="D124" s="397"/>
      <c r="E124" s="397"/>
      <c r="F124" s="397"/>
      <c r="G124" s="397"/>
      <c r="H124" s="397"/>
      <c r="I124" s="397"/>
      <c r="J124" s="397"/>
      <c r="K124" s="397"/>
      <c r="L124" s="398"/>
      <c r="M124" s="368" t="str">
        <f>IF((A124=""),"","("&amp;UPPER(VLOOKUP(A124,[3]Prijave!$C$6:$E$100,3))&amp;")")</f>
        <v>(MENGEŠ)</v>
      </c>
      <c r="N124" s="368"/>
      <c r="O124" s="369"/>
      <c r="P124" s="61">
        <f>IF(AH135&lt;&gt;"",AH135,"")</f>
        <v>0</v>
      </c>
      <c r="Q124" s="61" t="s">
        <v>73</v>
      </c>
      <c r="R124" s="62">
        <f>IF(AJ135&lt;&gt;"",AJ135,"")</f>
        <v>3</v>
      </c>
      <c r="S124" s="66">
        <f>IF(AJ131&lt;&gt;"",AJ131,"")</f>
        <v>2</v>
      </c>
      <c r="T124" s="61" t="s">
        <v>73</v>
      </c>
      <c r="U124" s="62">
        <f>IF(AH131&lt;&gt;"",AH131,"")</f>
        <v>3</v>
      </c>
      <c r="V124" s="63"/>
      <c r="W124" s="64"/>
      <c r="X124" s="65"/>
      <c r="Y124" s="66">
        <f>IF(AJ132&lt;&gt;"",AJ132,"")</f>
        <v>3</v>
      </c>
      <c r="Z124" s="61" t="s">
        <v>73</v>
      </c>
      <c r="AA124" s="67">
        <f>IF(AH132&lt;&gt;"",AH132,"")</f>
        <v>0</v>
      </c>
      <c r="AB124" s="399">
        <f>IF(AND(P124="",S124="",Y124=""),"",SUM(P124,S124,Y124))</f>
        <v>5</v>
      </c>
      <c r="AC124" s="400" t="s">
        <v>73</v>
      </c>
      <c r="AD124" s="386">
        <f>IF(AND(R124="",U124="",AA124=""),"",SUM(R124,U124,AA124))</f>
        <v>6</v>
      </c>
      <c r="AE124" s="387">
        <f>IF(SUM(Q125,T125,Z125)&gt;0,SUM(Q125,T125,Z125),"")</f>
        <v>4</v>
      </c>
      <c r="AF124" s="388"/>
      <c r="AG124" s="389"/>
      <c r="AH124" s="390" t="str">
        <f>IF(AE124&lt;&gt;"",(RANK(AE124,AE120:AG127)&amp;"."),"")</f>
        <v>3.</v>
      </c>
      <c r="AI124" s="391"/>
      <c r="AJ124" s="392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</row>
    <row r="125" spans="1:50" ht="12" customHeight="1" x14ac:dyDescent="0.25">
      <c r="A125" s="357"/>
      <c r="B125" s="359"/>
      <c r="C125" s="363"/>
      <c r="D125" s="364"/>
      <c r="E125" s="364"/>
      <c r="F125" s="364"/>
      <c r="G125" s="364"/>
      <c r="H125" s="364"/>
      <c r="I125" s="364"/>
      <c r="J125" s="364"/>
      <c r="K125" s="364"/>
      <c r="L125" s="365"/>
      <c r="M125" s="368"/>
      <c r="N125" s="368"/>
      <c r="O125" s="369"/>
      <c r="P125" s="68"/>
      <c r="Q125" s="58">
        <f>IF((P124=3),2,IF(R124=3,1,""))</f>
        <v>1</v>
      </c>
      <c r="R125" s="59"/>
      <c r="S125" s="57"/>
      <c r="T125" s="58">
        <f>IF((S124=3),2,IF(U124=3,1,""))</f>
        <v>1</v>
      </c>
      <c r="U125" s="59"/>
      <c r="V125" s="69"/>
      <c r="W125" s="55"/>
      <c r="X125" s="56"/>
      <c r="Y125" s="57"/>
      <c r="Z125" s="58">
        <f>IF((Y124=3),2,IF(AA124=3,1,""))</f>
        <v>2</v>
      </c>
      <c r="AA125" s="60"/>
      <c r="AB125" s="371"/>
      <c r="AC125" s="373"/>
      <c r="AD125" s="375"/>
      <c r="AE125" s="379"/>
      <c r="AF125" s="380"/>
      <c r="AG125" s="381"/>
      <c r="AH125" s="393"/>
      <c r="AI125" s="394"/>
      <c r="AJ125" s="395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</row>
    <row r="126" spans="1:50" ht="12" customHeight="1" x14ac:dyDescent="0.25">
      <c r="A126" s="357">
        <v>25</v>
      </c>
      <c r="B126" s="359">
        <v>4</v>
      </c>
      <c r="C126" s="396" t="str">
        <f>IF((A126=""),"",VLOOKUP(A126,[3]Prijave!$C$6:$E$100,2))</f>
        <v xml:space="preserve">MILADINOVIČ MAKS </v>
      </c>
      <c r="D126" s="397"/>
      <c r="E126" s="397"/>
      <c r="F126" s="397"/>
      <c r="G126" s="397"/>
      <c r="H126" s="397"/>
      <c r="I126" s="397"/>
      <c r="J126" s="397"/>
      <c r="K126" s="397"/>
      <c r="L126" s="398"/>
      <c r="M126" s="368" t="str">
        <f>IF((A126=""),"","("&amp;UPPER(VLOOKUP(A126,[3]Prijave!$C$6:$E$100,3))&amp;")")</f>
        <v>(ILI)</v>
      </c>
      <c r="N126" s="368"/>
      <c r="O126" s="369"/>
      <c r="P126" s="61">
        <f>IF(AJ130&lt;&gt;"",AJ130,"")</f>
        <v>0</v>
      </c>
      <c r="Q126" s="61" t="s">
        <v>73</v>
      </c>
      <c r="R126" s="62">
        <f>IF(AH130&lt;&gt;"",AH130,"")</f>
        <v>3</v>
      </c>
      <c r="S126" s="66">
        <f>IF(AJ134&lt;&gt;"",AJ134,"")</f>
        <v>0</v>
      </c>
      <c r="T126" s="61" t="s">
        <v>73</v>
      </c>
      <c r="U126" s="62">
        <f>IF(AH134&lt;&gt;"",AH134,"")</f>
        <v>3</v>
      </c>
      <c r="V126" s="66">
        <f>IF(AH132&lt;&gt;"",AH132,"")</f>
        <v>0</v>
      </c>
      <c r="W126" s="61" t="s">
        <v>73</v>
      </c>
      <c r="X126" s="62">
        <f>IF(AJ132&lt;&gt;"",AJ132,"")</f>
        <v>3</v>
      </c>
      <c r="Y126" s="63"/>
      <c r="Z126" s="64"/>
      <c r="AA126" s="70"/>
      <c r="AB126" s="399">
        <f>IF(AND(P126="",S126="",V126=""),"",SUM(P126,S126,V126))</f>
        <v>0</v>
      </c>
      <c r="AC126" s="400" t="s">
        <v>73</v>
      </c>
      <c r="AD126" s="386">
        <f>IF(AND(R126="",U126="",X126=""),"",SUM(R126,U126,X126))</f>
        <v>9</v>
      </c>
      <c r="AE126" s="387">
        <f>IF(SUM(Q127,T127,W127)&gt;0,SUM(Q127,T127,W127),"")</f>
        <v>3</v>
      </c>
      <c r="AF126" s="388"/>
      <c r="AG126" s="389"/>
      <c r="AH126" s="384" t="str">
        <f>IF(AE126&lt;&gt;"",(RANK(AE126,AE120:AG127)&amp;"."),"")</f>
        <v>4.</v>
      </c>
      <c r="AI126" s="384"/>
      <c r="AJ126" s="385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</row>
    <row r="127" spans="1:50" ht="13.5" customHeight="1" thickBot="1" x14ac:dyDescent="0.3">
      <c r="A127" s="357"/>
      <c r="B127" s="438"/>
      <c r="C127" s="439"/>
      <c r="D127" s="440"/>
      <c r="E127" s="440"/>
      <c r="F127" s="440"/>
      <c r="G127" s="440"/>
      <c r="H127" s="440"/>
      <c r="I127" s="440"/>
      <c r="J127" s="440"/>
      <c r="K127" s="440"/>
      <c r="L127" s="441"/>
      <c r="M127" s="442"/>
      <c r="N127" s="442"/>
      <c r="O127" s="443"/>
      <c r="P127" s="71"/>
      <c r="Q127" s="72">
        <f>IF((P126=3),2,IF(R126=3,1,""))</f>
        <v>1</v>
      </c>
      <c r="R127" s="73"/>
      <c r="S127" s="74"/>
      <c r="T127" s="72">
        <f>IF((S126=3),2,IF(U126=3,1,""))</f>
        <v>1</v>
      </c>
      <c r="U127" s="73"/>
      <c r="V127" s="74"/>
      <c r="W127" s="72">
        <f>IF((V126=3),2,IF(X126=3,1,""))</f>
        <v>1</v>
      </c>
      <c r="X127" s="73"/>
      <c r="Y127" s="75"/>
      <c r="Z127" s="76"/>
      <c r="AA127" s="77"/>
      <c r="AB127" s="444"/>
      <c r="AC127" s="445"/>
      <c r="AD127" s="446"/>
      <c r="AE127" s="447"/>
      <c r="AF127" s="448"/>
      <c r="AG127" s="449"/>
      <c r="AH127" s="450"/>
      <c r="AI127" s="450"/>
      <c r="AJ127" s="451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</row>
    <row r="128" spans="1:50" ht="6" customHeight="1" x14ac:dyDescent="0.3">
      <c r="AH128" s="42" t="s">
        <v>79</v>
      </c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</row>
    <row r="129" spans="1:50" ht="12.75" customHeight="1" x14ac:dyDescent="0.3">
      <c r="B129" s="78"/>
      <c r="C129" s="79"/>
      <c r="D129" s="80"/>
      <c r="E129" s="80"/>
      <c r="F129" s="80"/>
      <c r="G129" s="80"/>
      <c r="H129" s="80"/>
      <c r="I129" s="80"/>
      <c r="J129" s="429"/>
      <c r="K129" s="429"/>
      <c r="L129" s="429"/>
      <c r="M129" s="429"/>
      <c r="N129" s="429"/>
      <c r="O129" s="429"/>
      <c r="P129" s="429"/>
      <c r="Q129" s="429"/>
      <c r="R129" s="429"/>
      <c r="S129" s="430">
        <v>1</v>
      </c>
      <c r="T129" s="430"/>
      <c r="U129" s="430"/>
      <c r="V129" s="430">
        <v>2</v>
      </c>
      <c r="W129" s="430"/>
      <c r="X129" s="430"/>
      <c r="Y129" s="430">
        <v>3</v>
      </c>
      <c r="Z129" s="430"/>
      <c r="AA129" s="430"/>
      <c r="AB129" s="430">
        <v>4</v>
      </c>
      <c r="AC129" s="430"/>
      <c r="AD129" s="430"/>
      <c r="AE129" s="430">
        <v>5</v>
      </c>
      <c r="AF129" s="430"/>
      <c r="AG129" s="431"/>
      <c r="AH129" s="432" t="s">
        <v>80</v>
      </c>
      <c r="AI129" s="429"/>
      <c r="AJ129" s="429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</row>
    <row r="130" spans="1:50" ht="19" customHeight="1" x14ac:dyDescent="0.25">
      <c r="B130" s="435" t="s">
        <v>81</v>
      </c>
      <c r="C130" s="435"/>
      <c r="D130" s="82"/>
      <c r="E130" s="83" t="s">
        <v>82</v>
      </c>
      <c r="F130" s="433" t="str">
        <f>C120</f>
        <v xml:space="preserve">MALENŠEK NEJC </v>
      </c>
      <c r="G130" s="433"/>
      <c r="H130" s="433"/>
      <c r="I130" s="433"/>
      <c r="J130" s="433"/>
      <c r="K130" s="433"/>
      <c r="L130" s="84" t="s">
        <v>83</v>
      </c>
      <c r="M130" s="433" t="str">
        <f>C126</f>
        <v xml:space="preserve">MILADINOVIČ MAKS </v>
      </c>
      <c r="N130" s="433"/>
      <c r="O130" s="433"/>
      <c r="P130" s="433"/>
      <c r="Q130" s="433"/>
      <c r="R130" s="434"/>
      <c r="S130" s="85">
        <v>11</v>
      </c>
      <c r="T130" s="86" t="s">
        <v>83</v>
      </c>
      <c r="U130" s="87">
        <v>2</v>
      </c>
      <c r="V130" s="85">
        <v>11</v>
      </c>
      <c r="W130" s="86" t="s">
        <v>83</v>
      </c>
      <c r="X130" s="87">
        <v>1</v>
      </c>
      <c r="Y130" s="85">
        <v>11</v>
      </c>
      <c r="Z130" s="86" t="s">
        <v>83</v>
      </c>
      <c r="AA130" s="87">
        <v>1</v>
      </c>
      <c r="AB130" s="85"/>
      <c r="AC130" s="86" t="s">
        <v>83</v>
      </c>
      <c r="AD130" s="87"/>
      <c r="AE130" s="85"/>
      <c r="AF130" s="86" t="s">
        <v>83</v>
      </c>
      <c r="AG130" s="87"/>
      <c r="AH130" s="88">
        <f t="shared" ref="AH130:AH135" si="78">IF(AND(AV130=0,AW130=0),"",AV130)</f>
        <v>3</v>
      </c>
      <c r="AI130" s="89" t="s">
        <v>73</v>
      </c>
      <c r="AJ130" s="90">
        <f t="shared" ref="AJ130:AJ135" si="79">IF(AND(AV130=0,AW130=0),"",AW130)</f>
        <v>0</v>
      </c>
      <c r="AL130" s="91">
        <f t="shared" ref="AL130:AL135" si="80">IF(S130&gt;U130,1,0)</f>
        <v>1</v>
      </c>
      <c r="AM130" s="91">
        <f t="shared" ref="AM130:AM135" si="81">IF(U130&gt;S130,1,0)</f>
        <v>0</v>
      </c>
      <c r="AN130" s="91">
        <f t="shared" ref="AN130:AN135" si="82">IF(V130&gt;X130,1,0)</f>
        <v>1</v>
      </c>
      <c r="AO130" s="91">
        <f t="shared" ref="AO130:AO135" si="83">IF(X130&gt;V130,1,0)</f>
        <v>0</v>
      </c>
      <c r="AP130" s="91">
        <f t="shared" ref="AP130:AP135" si="84">IF(Y130&gt;AA130,1,0)</f>
        <v>1</v>
      </c>
      <c r="AQ130" s="91">
        <f t="shared" ref="AQ130:AQ135" si="85">IF(AA130&gt;Y130,1,0)</f>
        <v>0</v>
      </c>
      <c r="AR130" s="91">
        <f t="shared" ref="AR130:AR135" si="86">IF(AB130&gt;AD130,1,0)</f>
        <v>0</v>
      </c>
      <c r="AS130" s="91">
        <f t="shared" ref="AS130:AS135" si="87">IF(AD130&gt;AB130,1,0)</f>
        <v>0</v>
      </c>
      <c r="AT130" s="91">
        <f t="shared" ref="AT130:AT135" si="88">IF(AE130&gt;AG130,1,0)</f>
        <v>0</v>
      </c>
      <c r="AU130" s="91">
        <f t="shared" ref="AU130:AU135" si="89">IF(AG130&gt;AE130,1,0)</f>
        <v>0</v>
      </c>
      <c r="AV130" s="91">
        <f t="shared" ref="AV130:AW135" si="90">AL130+AN130+AP130+AR130+AT130</f>
        <v>3</v>
      </c>
      <c r="AW130" s="91">
        <f t="shared" si="90"/>
        <v>0</v>
      </c>
      <c r="AX130" s="47"/>
    </row>
    <row r="131" spans="1:50" ht="19" customHeight="1" x14ac:dyDescent="0.25">
      <c r="B131" s="92"/>
      <c r="C131" s="93"/>
      <c r="E131" s="83" t="s">
        <v>84</v>
      </c>
      <c r="F131" s="433" t="str">
        <f>C122</f>
        <v xml:space="preserve">TUTTA TIBOR </v>
      </c>
      <c r="G131" s="433"/>
      <c r="H131" s="433"/>
      <c r="I131" s="433"/>
      <c r="J131" s="433"/>
      <c r="K131" s="433"/>
      <c r="L131" s="84" t="s">
        <v>83</v>
      </c>
      <c r="M131" s="433" t="str">
        <f>C124</f>
        <v xml:space="preserve">ROVTAR TIBOR </v>
      </c>
      <c r="N131" s="433"/>
      <c r="O131" s="433"/>
      <c r="P131" s="433"/>
      <c r="Q131" s="433"/>
      <c r="R131" s="434"/>
      <c r="S131" s="85">
        <v>8</v>
      </c>
      <c r="T131" s="86" t="s">
        <v>83</v>
      </c>
      <c r="U131" s="87">
        <v>11</v>
      </c>
      <c r="V131" s="85">
        <v>9</v>
      </c>
      <c r="W131" s="86" t="s">
        <v>83</v>
      </c>
      <c r="X131" s="87">
        <v>11</v>
      </c>
      <c r="Y131" s="85">
        <v>11</v>
      </c>
      <c r="Z131" s="86" t="s">
        <v>83</v>
      </c>
      <c r="AA131" s="87">
        <v>6</v>
      </c>
      <c r="AB131" s="85">
        <v>11</v>
      </c>
      <c r="AC131" s="86" t="s">
        <v>83</v>
      </c>
      <c r="AD131" s="87">
        <v>4</v>
      </c>
      <c r="AE131" s="85">
        <v>11</v>
      </c>
      <c r="AF131" s="86" t="s">
        <v>83</v>
      </c>
      <c r="AG131" s="87">
        <v>5</v>
      </c>
      <c r="AH131" s="88">
        <f t="shared" si="78"/>
        <v>3</v>
      </c>
      <c r="AI131" s="89" t="s">
        <v>73</v>
      </c>
      <c r="AJ131" s="90">
        <f t="shared" si="79"/>
        <v>2</v>
      </c>
      <c r="AL131" s="91">
        <f t="shared" si="80"/>
        <v>0</v>
      </c>
      <c r="AM131" s="91">
        <f t="shared" si="81"/>
        <v>1</v>
      </c>
      <c r="AN131" s="91">
        <f t="shared" si="82"/>
        <v>0</v>
      </c>
      <c r="AO131" s="91">
        <f t="shared" si="83"/>
        <v>1</v>
      </c>
      <c r="AP131" s="91">
        <f t="shared" si="84"/>
        <v>1</v>
      </c>
      <c r="AQ131" s="91">
        <f t="shared" si="85"/>
        <v>0</v>
      </c>
      <c r="AR131" s="91">
        <f t="shared" si="86"/>
        <v>1</v>
      </c>
      <c r="AS131" s="91">
        <f t="shared" si="87"/>
        <v>0</v>
      </c>
      <c r="AT131" s="91">
        <f t="shared" si="88"/>
        <v>1</v>
      </c>
      <c r="AU131" s="91">
        <f t="shared" si="89"/>
        <v>0</v>
      </c>
      <c r="AV131" s="91">
        <f t="shared" si="90"/>
        <v>3</v>
      </c>
      <c r="AW131" s="91">
        <f t="shared" si="90"/>
        <v>2</v>
      </c>
      <c r="AX131" s="47"/>
    </row>
    <row r="132" spans="1:50" ht="19" customHeight="1" x14ac:dyDescent="0.25">
      <c r="B132" s="435" t="s">
        <v>85</v>
      </c>
      <c r="C132" s="435"/>
      <c r="D132" s="82"/>
      <c r="E132" s="83" t="s">
        <v>86</v>
      </c>
      <c r="F132" s="433" t="str">
        <f>C126</f>
        <v xml:space="preserve">MILADINOVIČ MAKS </v>
      </c>
      <c r="G132" s="433"/>
      <c r="H132" s="433"/>
      <c r="I132" s="433"/>
      <c r="J132" s="433"/>
      <c r="K132" s="433"/>
      <c r="L132" s="84" t="s">
        <v>83</v>
      </c>
      <c r="M132" s="433" t="str">
        <f>C124</f>
        <v xml:space="preserve">ROVTAR TIBOR </v>
      </c>
      <c r="N132" s="433"/>
      <c r="O132" s="433"/>
      <c r="P132" s="433"/>
      <c r="Q132" s="433"/>
      <c r="R132" s="434"/>
      <c r="S132" s="85">
        <v>7</v>
      </c>
      <c r="T132" s="86" t="s">
        <v>83</v>
      </c>
      <c r="U132" s="87">
        <v>11</v>
      </c>
      <c r="V132" s="85">
        <v>4</v>
      </c>
      <c r="W132" s="86" t="s">
        <v>83</v>
      </c>
      <c r="X132" s="87">
        <v>11</v>
      </c>
      <c r="Y132" s="85">
        <v>4</v>
      </c>
      <c r="Z132" s="86" t="s">
        <v>83</v>
      </c>
      <c r="AA132" s="87">
        <v>11</v>
      </c>
      <c r="AB132" s="85"/>
      <c r="AC132" s="86" t="s">
        <v>83</v>
      </c>
      <c r="AD132" s="87"/>
      <c r="AE132" s="85"/>
      <c r="AF132" s="86" t="s">
        <v>83</v>
      </c>
      <c r="AG132" s="87"/>
      <c r="AH132" s="88">
        <f t="shared" si="78"/>
        <v>0</v>
      </c>
      <c r="AI132" s="89" t="s">
        <v>73</v>
      </c>
      <c r="AJ132" s="90">
        <f t="shared" si="79"/>
        <v>3</v>
      </c>
      <c r="AL132" s="91">
        <f t="shared" si="80"/>
        <v>0</v>
      </c>
      <c r="AM132" s="91">
        <f t="shared" si="81"/>
        <v>1</v>
      </c>
      <c r="AN132" s="91">
        <f t="shared" si="82"/>
        <v>0</v>
      </c>
      <c r="AO132" s="91">
        <f t="shared" si="83"/>
        <v>1</v>
      </c>
      <c r="AP132" s="91">
        <f t="shared" si="84"/>
        <v>0</v>
      </c>
      <c r="AQ132" s="91">
        <f t="shared" si="85"/>
        <v>1</v>
      </c>
      <c r="AR132" s="91">
        <f t="shared" si="86"/>
        <v>0</v>
      </c>
      <c r="AS132" s="91">
        <f t="shared" si="87"/>
        <v>0</v>
      </c>
      <c r="AT132" s="91">
        <f t="shared" si="88"/>
        <v>0</v>
      </c>
      <c r="AU132" s="91">
        <f t="shared" si="89"/>
        <v>0</v>
      </c>
      <c r="AV132" s="91">
        <f t="shared" si="90"/>
        <v>0</v>
      </c>
      <c r="AW132" s="91">
        <f t="shared" si="90"/>
        <v>3</v>
      </c>
      <c r="AX132" s="47"/>
    </row>
    <row r="133" spans="1:50" ht="19" customHeight="1" x14ac:dyDescent="0.25">
      <c r="B133" s="94"/>
      <c r="C133" s="95"/>
      <c r="D133" s="82"/>
      <c r="E133" s="83" t="s">
        <v>87</v>
      </c>
      <c r="F133" s="433" t="str">
        <f>C120</f>
        <v xml:space="preserve">MALENŠEK NEJC </v>
      </c>
      <c r="G133" s="433"/>
      <c r="H133" s="433"/>
      <c r="I133" s="433"/>
      <c r="J133" s="433"/>
      <c r="K133" s="433"/>
      <c r="L133" s="84" t="s">
        <v>83</v>
      </c>
      <c r="M133" s="433" t="str">
        <f>C122</f>
        <v xml:space="preserve">TUTTA TIBOR </v>
      </c>
      <c r="N133" s="433"/>
      <c r="O133" s="433"/>
      <c r="P133" s="433"/>
      <c r="Q133" s="433"/>
      <c r="R133" s="434"/>
      <c r="S133" s="85">
        <v>11</v>
      </c>
      <c r="T133" s="86" t="s">
        <v>83</v>
      </c>
      <c r="U133" s="87">
        <v>9</v>
      </c>
      <c r="V133" s="85">
        <v>8</v>
      </c>
      <c r="W133" s="86" t="s">
        <v>83</v>
      </c>
      <c r="X133" s="87">
        <v>11</v>
      </c>
      <c r="Y133" s="85">
        <v>11</v>
      </c>
      <c r="Z133" s="86" t="s">
        <v>83</v>
      </c>
      <c r="AA133" s="87">
        <v>6</v>
      </c>
      <c r="AB133" s="85">
        <v>4</v>
      </c>
      <c r="AC133" s="86" t="s">
        <v>83</v>
      </c>
      <c r="AD133" s="87">
        <v>11</v>
      </c>
      <c r="AE133" s="85">
        <v>11</v>
      </c>
      <c r="AF133" s="86" t="s">
        <v>83</v>
      </c>
      <c r="AG133" s="87">
        <v>6</v>
      </c>
      <c r="AH133" s="88">
        <f t="shared" si="78"/>
        <v>3</v>
      </c>
      <c r="AI133" s="96" t="s">
        <v>73</v>
      </c>
      <c r="AJ133" s="90">
        <f t="shared" si="79"/>
        <v>2</v>
      </c>
      <c r="AL133" s="91">
        <f t="shared" si="80"/>
        <v>1</v>
      </c>
      <c r="AM133" s="91">
        <f t="shared" si="81"/>
        <v>0</v>
      </c>
      <c r="AN133" s="91">
        <f t="shared" si="82"/>
        <v>0</v>
      </c>
      <c r="AO133" s="91">
        <f t="shared" si="83"/>
        <v>1</v>
      </c>
      <c r="AP133" s="91">
        <f t="shared" si="84"/>
        <v>1</v>
      </c>
      <c r="AQ133" s="91">
        <f t="shared" si="85"/>
        <v>0</v>
      </c>
      <c r="AR133" s="91">
        <f t="shared" si="86"/>
        <v>0</v>
      </c>
      <c r="AS133" s="91">
        <f t="shared" si="87"/>
        <v>1</v>
      </c>
      <c r="AT133" s="91">
        <f t="shared" si="88"/>
        <v>1</v>
      </c>
      <c r="AU133" s="91">
        <f t="shared" si="89"/>
        <v>0</v>
      </c>
      <c r="AV133" s="91">
        <f t="shared" si="90"/>
        <v>3</v>
      </c>
      <c r="AW133" s="91">
        <f t="shared" si="90"/>
        <v>2</v>
      </c>
      <c r="AX133" s="47"/>
    </row>
    <row r="134" spans="1:50" ht="19" customHeight="1" x14ac:dyDescent="0.25">
      <c r="B134" s="435" t="s">
        <v>88</v>
      </c>
      <c r="C134" s="435"/>
      <c r="D134" s="82"/>
      <c r="E134" s="83" t="s">
        <v>89</v>
      </c>
      <c r="F134" s="433" t="str">
        <f>C122</f>
        <v xml:space="preserve">TUTTA TIBOR </v>
      </c>
      <c r="G134" s="433"/>
      <c r="H134" s="433"/>
      <c r="I134" s="433"/>
      <c r="J134" s="433"/>
      <c r="K134" s="433"/>
      <c r="L134" s="84" t="s">
        <v>83</v>
      </c>
      <c r="M134" s="433" t="str">
        <f>C126</f>
        <v xml:space="preserve">MILADINOVIČ MAKS </v>
      </c>
      <c r="N134" s="433"/>
      <c r="O134" s="433"/>
      <c r="P134" s="433"/>
      <c r="Q134" s="433"/>
      <c r="R134" s="434"/>
      <c r="S134" s="85">
        <v>11</v>
      </c>
      <c r="T134" s="86" t="s">
        <v>83</v>
      </c>
      <c r="U134" s="87">
        <v>2</v>
      </c>
      <c r="V134" s="85">
        <v>11</v>
      </c>
      <c r="W134" s="86" t="s">
        <v>83</v>
      </c>
      <c r="X134" s="87">
        <v>3</v>
      </c>
      <c r="Y134" s="85">
        <v>11</v>
      </c>
      <c r="Z134" s="86" t="s">
        <v>83</v>
      </c>
      <c r="AA134" s="87">
        <v>2</v>
      </c>
      <c r="AB134" s="85"/>
      <c r="AC134" s="86" t="s">
        <v>83</v>
      </c>
      <c r="AD134" s="87"/>
      <c r="AE134" s="85"/>
      <c r="AF134" s="86" t="s">
        <v>83</v>
      </c>
      <c r="AG134" s="87"/>
      <c r="AH134" s="88">
        <f t="shared" si="78"/>
        <v>3</v>
      </c>
      <c r="AI134" s="89" t="s">
        <v>73</v>
      </c>
      <c r="AJ134" s="90">
        <f t="shared" si="79"/>
        <v>0</v>
      </c>
      <c r="AL134" s="91">
        <f t="shared" si="80"/>
        <v>1</v>
      </c>
      <c r="AM134" s="91">
        <f t="shared" si="81"/>
        <v>0</v>
      </c>
      <c r="AN134" s="91">
        <f t="shared" si="82"/>
        <v>1</v>
      </c>
      <c r="AO134" s="91">
        <f t="shared" si="83"/>
        <v>0</v>
      </c>
      <c r="AP134" s="91">
        <f t="shared" si="84"/>
        <v>1</v>
      </c>
      <c r="AQ134" s="91">
        <f t="shared" si="85"/>
        <v>0</v>
      </c>
      <c r="AR134" s="91">
        <f t="shared" si="86"/>
        <v>0</v>
      </c>
      <c r="AS134" s="91">
        <f t="shared" si="87"/>
        <v>0</v>
      </c>
      <c r="AT134" s="91">
        <f t="shared" si="88"/>
        <v>0</v>
      </c>
      <c r="AU134" s="91">
        <f t="shared" si="89"/>
        <v>0</v>
      </c>
      <c r="AV134" s="91">
        <f t="shared" si="90"/>
        <v>3</v>
      </c>
      <c r="AW134" s="91">
        <f t="shared" si="90"/>
        <v>0</v>
      </c>
      <c r="AX134" s="47"/>
    </row>
    <row r="135" spans="1:50" ht="19" customHeight="1" x14ac:dyDescent="0.25">
      <c r="B135" s="94"/>
      <c r="C135" s="95"/>
      <c r="D135" s="82"/>
      <c r="E135" s="97" t="s">
        <v>90</v>
      </c>
      <c r="F135" s="436" t="str">
        <f>C124</f>
        <v xml:space="preserve">ROVTAR TIBOR </v>
      </c>
      <c r="G135" s="436"/>
      <c r="H135" s="436"/>
      <c r="I135" s="436"/>
      <c r="J135" s="436"/>
      <c r="K135" s="436"/>
      <c r="L135" s="98" t="s">
        <v>83</v>
      </c>
      <c r="M135" s="436" t="str">
        <f>C120</f>
        <v xml:space="preserve">MALENŠEK NEJC </v>
      </c>
      <c r="N135" s="436"/>
      <c r="O135" s="436"/>
      <c r="P135" s="436"/>
      <c r="Q135" s="436"/>
      <c r="R135" s="437"/>
      <c r="S135" s="99">
        <v>9</v>
      </c>
      <c r="T135" s="100" t="s">
        <v>83</v>
      </c>
      <c r="U135" s="101">
        <v>11</v>
      </c>
      <c r="V135" s="99">
        <v>8</v>
      </c>
      <c r="W135" s="100" t="s">
        <v>83</v>
      </c>
      <c r="X135" s="101">
        <v>11</v>
      </c>
      <c r="Y135" s="99">
        <v>9</v>
      </c>
      <c r="Z135" s="100" t="s">
        <v>83</v>
      </c>
      <c r="AA135" s="101">
        <v>11</v>
      </c>
      <c r="AB135" s="99"/>
      <c r="AC135" s="100" t="s">
        <v>83</v>
      </c>
      <c r="AD135" s="101"/>
      <c r="AE135" s="99"/>
      <c r="AF135" s="100" t="s">
        <v>83</v>
      </c>
      <c r="AG135" s="101"/>
      <c r="AH135" s="102">
        <f t="shared" si="78"/>
        <v>0</v>
      </c>
      <c r="AI135" s="103" t="s">
        <v>73</v>
      </c>
      <c r="AJ135" s="51">
        <f t="shared" si="79"/>
        <v>3</v>
      </c>
      <c r="AL135" s="91">
        <f t="shared" si="80"/>
        <v>0</v>
      </c>
      <c r="AM135" s="91">
        <f t="shared" si="81"/>
        <v>1</v>
      </c>
      <c r="AN135" s="91">
        <f t="shared" si="82"/>
        <v>0</v>
      </c>
      <c r="AO135" s="91">
        <f t="shared" si="83"/>
        <v>1</v>
      </c>
      <c r="AP135" s="91">
        <f t="shared" si="84"/>
        <v>0</v>
      </c>
      <c r="AQ135" s="91">
        <f t="shared" si="85"/>
        <v>1</v>
      </c>
      <c r="AR135" s="91">
        <f t="shared" si="86"/>
        <v>0</v>
      </c>
      <c r="AS135" s="91">
        <f t="shared" si="87"/>
        <v>0</v>
      </c>
      <c r="AT135" s="91">
        <f t="shared" si="88"/>
        <v>0</v>
      </c>
      <c r="AU135" s="91">
        <f t="shared" si="89"/>
        <v>0</v>
      </c>
      <c r="AV135" s="91">
        <f t="shared" si="90"/>
        <v>0</v>
      </c>
      <c r="AW135" s="91">
        <f t="shared" si="90"/>
        <v>3</v>
      </c>
      <c r="AX135" s="47"/>
    </row>
    <row r="136" spans="1:50" ht="9" customHeight="1" thickBot="1" x14ac:dyDescent="0.35">
      <c r="B136" s="104"/>
      <c r="C136" s="105"/>
      <c r="D136" s="82"/>
      <c r="E136" s="82"/>
      <c r="F136" s="106"/>
      <c r="G136" s="46"/>
      <c r="H136" s="46"/>
      <c r="I136" s="46"/>
      <c r="K136" s="46"/>
      <c r="L136" s="46"/>
      <c r="O136" s="107"/>
      <c r="P136" s="107"/>
      <c r="Q136" s="107"/>
      <c r="S136" s="108"/>
      <c r="T136" s="8"/>
      <c r="U136" s="109"/>
      <c r="V136" s="108"/>
      <c r="W136" s="8"/>
      <c r="X136" s="109"/>
      <c r="Y136" s="108"/>
      <c r="Z136" s="8"/>
      <c r="AA136" s="109"/>
      <c r="AB136" s="108"/>
      <c r="AC136" s="8"/>
      <c r="AD136" s="109"/>
      <c r="AE136" s="108"/>
      <c r="AF136" s="8"/>
      <c r="AG136" s="109"/>
      <c r="AH136" s="110"/>
      <c r="AI136" s="8"/>
      <c r="AJ136" s="111"/>
      <c r="AK136" s="46"/>
    </row>
    <row r="137" spans="1:50" ht="12.75" customHeight="1" x14ac:dyDescent="0.25">
      <c r="B137" s="329">
        <f>B118+1</f>
        <v>8</v>
      </c>
      <c r="C137" s="331" t="s">
        <v>75</v>
      </c>
      <c r="D137" s="332"/>
      <c r="E137" s="332"/>
      <c r="F137" s="332"/>
      <c r="G137" s="332"/>
      <c r="H137" s="332"/>
      <c r="I137" s="332"/>
      <c r="J137" s="332"/>
      <c r="K137" s="332"/>
      <c r="L137" s="332"/>
      <c r="M137" s="332"/>
      <c r="N137" s="332"/>
      <c r="O137" s="333"/>
      <c r="P137" s="337">
        <v>1</v>
      </c>
      <c r="Q137" s="338"/>
      <c r="R137" s="339"/>
      <c r="S137" s="343">
        <v>2</v>
      </c>
      <c r="T137" s="338"/>
      <c r="U137" s="339"/>
      <c r="V137" s="343">
        <v>3</v>
      </c>
      <c r="W137" s="338"/>
      <c r="X137" s="339"/>
      <c r="Y137" s="343">
        <v>4</v>
      </c>
      <c r="Z137" s="338"/>
      <c r="AA137" s="345"/>
      <c r="AB137" s="347" t="s">
        <v>76</v>
      </c>
      <c r="AC137" s="348"/>
      <c r="AD137" s="349"/>
      <c r="AE137" s="353" t="s">
        <v>77</v>
      </c>
      <c r="AF137" s="348"/>
      <c r="AG137" s="349"/>
      <c r="AH137" s="353" t="s">
        <v>78</v>
      </c>
      <c r="AI137" s="348"/>
      <c r="AJ137" s="355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</row>
    <row r="138" spans="1:50" ht="13.5" customHeight="1" thickBot="1" x14ac:dyDescent="0.3">
      <c r="B138" s="330"/>
      <c r="C138" s="334"/>
      <c r="D138" s="335"/>
      <c r="E138" s="335"/>
      <c r="F138" s="335"/>
      <c r="G138" s="335"/>
      <c r="H138" s="335"/>
      <c r="I138" s="335"/>
      <c r="J138" s="335"/>
      <c r="K138" s="335"/>
      <c r="L138" s="335"/>
      <c r="M138" s="335"/>
      <c r="N138" s="335"/>
      <c r="O138" s="336"/>
      <c r="P138" s="340"/>
      <c r="Q138" s="341"/>
      <c r="R138" s="342"/>
      <c r="S138" s="344"/>
      <c r="T138" s="341"/>
      <c r="U138" s="342"/>
      <c r="V138" s="344"/>
      <c r="W138" s="341"/>
      <c r="X138" s="342"/>
      <c r="Y138" s="344"/>
      <c r="Z138" s="341"/>
      <c r="AA138" s="346"/>
      <c r="AB138" s="350"/>
      <c r="AC138" s="351"/>
      <c r="AD138" s="352"/>
      <c r="AE138" s="354"/>
      <c r="AF138" s="351"/>
      <c r="AG138" s="352"/>
      <c r="AH138" s="354"/>
      <c r="AI138" s="351"/>
      <c r="AJ138" s="356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</row>
    <row r="139" spans="1:50" ht="12" customHeight="1" x14ac:dyDescent="0.25">
      <c r="A139" s="357">
        <v>26</v>
      </c>
      <c r="B139" s="358">
        <v>1</v>
      </c>
      <c r="C139" s="360" t="str">
        <f>IF((A139=""),"",VLOOKUP(A139,[3]Prijave!$C$6:$E$100,2))</f>
        <v xml:space="preserve">ADAM DOMEN </v>
      </c>
      <c r="D139" s="361"/>
      <c r="E139" s="361"/>
      <c r="F139" s="361"/>
      <c r="G139" s="361"/>
      <c r="H139" s="361"/>
      <c r="I139" s="361"/>
      <c r="J139" s="361"/>
      <c r="K139" s="361"/>
      <c r="L139" s="362"/>
      <c r="M139" s="366" t="str">
        <f>IF((A139=""),"","("&amp;UPPER(VLOOKUP(A139,[3]Prijave!$C$6:$E$100,3))&amp;")")</f>
        <v>(LJUBNO)</v>
      </c>
      <c r="N139" s="366"/>
      <c r="O139" s="367"/>
      <c r="P139" s="48"/>
      <c r="Q139" s="48"/>
      <c r="R139" s="49"/>
      <c r="S139" s="50">
        <f>IF(AH152&lt;&gt;"",AH152,"")</f>
        <v>1</v>
      </c>
      <c r="T139" s="51" t="s">
        <v>73</v>
      </c>
      <c r="U139" s="52">
        <f>IF(AJ152&lt;&gt;"",AJ152,"")</f>
        <v>3</v>
      </c>
      <c r="V139" s="50">
        <f>IF(AJ154&lt;&gt;"",AJ154,"")</f>
        <v>0</v>
      </c>
      <c r="W139" s="51" t="s">
        <v>73</v>
      </c>
      <c r="X139" s="52">
        <f>IF(AH154&lt;&gt;"",AH154,"")</f>
        <v>3</v>
      </c>
      <c r="Y139" s="50" t="str">
        <f>IF(AH149&lt;&gt;"",AH149,"")</f>
        <v/>
      </c>
      <c r="Z139" s="53" t="s">
        <v>73</v>
      </c>
      <c r="AA139" s="54" t="str">
        <f>IF(AJ149&lt;&gt;"",AJ149,"")</f>
        <v/>
      </c>
      <c r="AB139" s="370">
        <f>IF(AND(S139="",V139="",Y139=""),"",SUM(S139,V139,Y139))</f>
        <v>1</v>
      </c>
      <c r="AC139" s="372" t="s">
        <v>73</v>
      </c>
      <c r="AD139" s="374">
        <f>IF(AND(U139="",X139="",AA139=""),"",SUM(U139,X139,AA139))</f>
        <v>6</v>
      </c>
      <c r="AE139" s="376">
        <f>IF(SUM(T140,W140,Z140)&gt;0,SUM(T140,W140,Z140),"")</f>
        <v>2</v>
      </c>
      <c r="AF139" s="377"/>
      <c r="AG139" s="378"/>
      <c r="AH139" s="382" t="str">
        <f>IF(AE139&lt;&gt;"",(RANK(AE139,AE139:AG146)&amp;"."),"")</f>
        <v>3.</v>
      </c>
      <c r="AI139" s="382"/>
      <c r="AJ139" s="383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</row>
    <row r="140" spans="1:50" ht="12" customHeight="1" x14ac:dyDescent="0.25">
      <c r="A140" s="357"/>
      <c r="B140" s="359"/>
      <c r="C140" s="363"/>
      <c r="D140" s="364"/>
      <c r="E140" s="364"/>
      <c r="F140" s="364"/>
      <c r="G140" s="364"/>
      <c r="H140" s="364"/>
      <c r="I140" s="364"/>
      <c r="J140" s="364"/>
      <c r="K140" s="364"/>
      <c r="L140" s="365"/>
      <c r="M140" s="368"/>
      <c r="N140" s="368"/>
      <c r="O140" s="369"/>
      <c r="P140" s="55"/>
      <c r="Q140" s="55"/>
      <c r="R140" s="56"/>
      <c r="S140" s="57"/>
      <c r="T140" s="58">
        <f>IF((S139=3),2,IF(U139=3,1,""))</f>
        <v>1</v>
      </c>
      <c r="U140" s="59"/>
      <c r="V140" s="57"/>
      <c r="W140" s="58">
        <f>IF((V139=3),2,IF(X139=3,1,""))</f>
        <v>1</v>
      </c>
      <c r="X140" s="59"/>
      <c r="Y140" s="57"/>
      <c r="Z140" s="58" t="str">
        <f>IF((Y139=3),2,IF(AA139=3,1,""))</f>
        <v/>
      </c>
      <c r="AA140" s="60"/>
      <c r="AB140" s="371"/>
      <c r="AC140" s="373"/>
      <c r="AD140" s="375"/>
      <c r="AE140" s="379"/>
      <c r="AF140" s="380"/>
      <c r="AG140" s="381"/>
      <c r="AH140" s="384"/>
      <c r="AI140" s="384"/>
      <c r="AJ140" s="385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</row>
    <row r="141" spans="1:50" ht="12" customHeight="1" x14ac:dyDescent="0.25">
      <c r="A141" s="357">
        <v>27</v>
      </c>
      <c r="B141" s="359">
        <v>2</v>
      </c>
      <c r="C141" s="396" t="str">
        <f>IF((A141=""),"",VLOOKUP(A141,[3]Prijave!$C$6:$E$100,2))</f>
        <v xml:space="preserve">ŠKERBEC GAL </v>
      </c>
      <c r="D141" s="397"/>
      <c r="E141" s="397"/>
      <c r="F141" s="397"/>
      <c r="G141" s="397"/>
      <c r="H141" s="397"/>
      <c r="I141" s="397"/>
      <c r="J141" s="397"/>
      <c r="K141" s="397"/>
      <c r="L141" s="398"/>
      <c r="M141" s="368" t="str">
        <f>IF((A141=""),"","("&amp;UPPER(VLOOKUP(A141,[3]Prijave!$C$6:$E$100,3))&amp;")")</f>
        <v>(RAK)</v>
      </c>
      <c r="N141" s="368"/>
      <c r="O141" s="369"/>
      <c r="P141" s="61">
        <f>IF(AJ152&lt;&gt;"",AJ152,"")</f>
        <v>3</v>
      </c>
      <c r="Q141" s="61" t="s">
        <v>73</v>
      </c>
      <c r="R141" s="62">
        <f>IF(AH152&lt;&gt;"",AH152,"")</f>
        <v>1</v>
      </c>
      <c r="S141" s="63"/>
      <c r="T141" s="64"/>
      <c r="U141" s="65"/>
      <c r="V141" s="66">
        <f>IF(AH150&lt;&gt;"",AH150,"")</f>
        <v>0</v>
      </c>
      <c r="W141" s="61" t="s">
        <v>73</v>
      </c>
      <c r="X141" s="62">
        <f>IF(AJ150&lt;&gt;"",AJ150,"")</f>
        <v>3</v>
      </c>
      <c r="Y141" s="66" t="str">
        <f>IF(AH153&lt;&gt;"",AH153,"")</f>
        <v/>
      </c>
      <c r="Z141" s="61" t="s">
        <v>73</v>
      </c>
      <c r="AA141" s="67" t="str">
        <f>IF(AJ153&lt;&gt;"",AJ153,"")</f>
        <v/>
      </c>
      <c r="AB141" s="399">
        <f>IF(AND(P141="",V141="",Y141=""),"",SUM(P141,V141,Y141))</f>
        <v>3</v>
      </c>
      <c r="AC141" s="400" t="s">
        <v>73</v>
      </c>
      <c r="AD141" s="386">
        <f>IF(AND(R141="",X141="",AA141=""),"",SUM(R141,X141,AA141))</f>
        <v>4</v>
      </c>
      <c r="AE141" s="387">
        <f>IF(SUM(Q142,W142,Z142)&gt;0,SUM(Q142,W142,Z142),"")</f>
        <v>3</v>
      </c>
      <c r="AF141" s="388"/>
      <c r="AG141" s="389"/>
      <c r="AH141" s="390" t="str">
        <f>IF(AE141&lt;&gt;"",(RANK(AE141,AE139:AG146)&amp;"."),"")</f>
        <v>2.</v>
      </c>
      <c r="AI141" s="391"/>
      <c r="AJ141" s="392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</row>
    <row r="142" spans="1:50" ht="12" customHeight="1" x14ac:dyDescent="0.25">
      <c r="A142" s="357"/>
      <c r="B142" s="359"/>
      <c r="C142" s="363"/>
      <c r="D142" s="364"/>
      <c r="E142" s="364"/>
      <c r="F142" s="364"/>
      <c r="G142" s="364"/>
      <c r="H142" s="364"/>
      <c r="I142" s="364"/>
      <c r="J142" s="364"/>
      <c r="K142" s="364"/>
      <c r="L142" s="365"/>
      <c r="M142" s="368"/>
      <c r="N142" s="368"/>
      <c r="O142" s="369"/>
      <c r="P142" s="68"/>
      <c r="Q142" s="58">
        <f>IF((P141=3),2,IF(R141=3,1,""))</f>
        <v>2</v>
      </c>
      <c r="R142" s="59"/>
      <c r="S142" s="69"/>
      <c r="T142" s="55"/>
      <c r="U142" s="56"/>
      <c r="V142" s="57"/>
      <c r="W142" s="58">
        <f>IF((V141=3),2,IF(X141=3,1,""))</f>
        <v>1</v>
      </c>
      <c r="X142" s="59"/>
      <c r="Y142" s="57"/>
      <c r="Z142" s="58" t="str">
        <f>IF((Y141=3),2,IF(AA141=3,1,""))</f>
        <v/>
      </c>
      <c r="AA142" s="60"/>
      <c r="AB142" s="371"/>
      <c r="AC142" s="373"/>
      <c r="AD142" s="375"/>
      <c r="AE142" s="379"/>
      <c r="AF142" s="380"/>
      <c r="AG142" s="381"/>
      <c r="AH142" s="393"/>
      <c r="AI142" s="394"/>
      <c r="AJ142" s="395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</row>
    <row r="143" spans="1:50" ht="12" customHeight="1" x14ac:dyDescent="0.25">
      <c r="A143" s="357">
        <v>28</v>
      </c>
      <c r="B143" s="359">
        <v>3</v>
      </c>
      <c r="C143" s="396" t="str">
        <f>IF((A143=""),"",VLOOKUP(A143,[3]Prijave!$C$6:$E$100,2))</f>
        <v xml:space="preserve">POVŠE JAKOB </v>
      </c>
      <c r="D143" s="397"/>
      <c r="E143" s="397"/>
      <c r="F143" s="397"/>
      <c r="G143" s="397"/>
      <c r="H143" s="397"/>
      <c r="I143" s="397"/>
      <c r="J143" s="397"/>
      <c r="K143" s="397"/>
      <c r="L143" s="398"/>
      <c r="M143" s="368" t="str">
        <f>IF((A143=""),"","("&amp;UPPER(VLOOKUP(A143,[3]Prijave!$C$6:$E$100,3))&amp;")")</f>
        <v>(VES)</v>
      </c>
      <c r="N143" s="368"/>
      <c r="O143" s="369"/>
      <c r="P143" s="61">
        <f>IF(AH154&lt;&gt;"",AH154,"")</f>
        <v>3</v>
      </c>
      <c r="Q143" s="61" t="s">
        <v>73</v>
      </c>
      <c r="R143" s="62">
        <f>IF(AJ154&lt;&gt;"",AJ154,"")</f>
        <v>0</v>
      </c>
      <c r="S143" s="66">
        <f>IF(AJ150&lt;&gt;"",AJ150,"")</f>
        <v>3</v>
      </c>
      <c r="T143" s="61" t="s">
        <v>73</v>
      </c>
      <c r="U143" s="62">
        <f>IF(AH150&lt;&gt;"",AH150,"")</f>
        <v>0</v>
      </c>
      <c r="V143" s="63"/>
      <c r="W143" s="64"/>
      <c r="X143" s="65"/>
      <c r="Y143" s="66" t="str">
        <f>IF(AJ151&lt;&gt;"",AJ151,"")</f>
        <v/>
      </c>
      <c r="Z143" s="61" t="s">
        <v>73</v>
      </c>
      <c r="AA143" s="67" t="str">
        <f>IF(AH151&lt;&gt;"",AH151,"")</f>
        <v/>
      </c>
      <c r="AB143" s="399">
        <f>IF(AND(P143="",S143="",Y143=""),"",SUM(P143,S143,Y143))</f>
        <v>6</v>
      </c>
      <c r="AC143" s="400" t="s">
        <v>73</v>
      </c>
      <c r="AD143" s="386">
        <f>IF(AND(R143="",U143="",AA143=""),"",SUM(R143,U143,AA143))</f>
        <v>0</v>
      </c>
      <c r="AE143" s="387">
        <f>IF(SUM(Q144,T144,Z144)&gt;0,SUM(Q144,T144,Z144),"")</f>
        <v>4</v>
      </c>
      <c r="AF143" s="388"/>
      <c r="AG143" s="389"/>
      <c r="AH143" s="390" t="str">
        <f>IF(AE143&lt;&gt;"",(RANK(AE143,AE139:AG146)&amp;"."),"")</f>
        <v>1.</v>
      </c>
      <c r="AI143" s="391"/>
      <c r="AJ143" s="392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</row>
    <row r="144" spans="1:50" ht="12" customHeight="1" x14ac:dyDescent="0.25">
      <c r="A144" s="357"/>
      <c r="B144" s="359"/>
      <c r="C144" s="363"/>
      <c r="D144" s="364"/>
      <c r="E144" s="364"/>
      <c r="F144" s="364"/>
      <c r="G144" s="364"/>
      <c r="H144" s="364"/>
      <c r="I144" s="364"/>
      <c r="J144" s="364"/>
      <c r="K144" s="364"/>
      <c r="L144" s="365"/>
      <c r="M144" s="368"/>
      <c r="N144" s="368"/>
      <c r="O144" s="369"/>
      <c r="P144" s="68"/>
      <c r="Q144" s="58">
        <f>IF((P143=3),2,IF(R143=3,1,""))</f>
        <v>2</v>
      </c>
      <c r="R144" s="59"/>
      <c r="S144" s="57"/>
      <c r="T144" s="58">
        <f>IF((S143=3),2,IF(U143=3,1,""))</f>
        <v>2</v>
      </c>
      <c r="U144" s="59"/>
      <c r="V144" s="69"/>
      <c r="W144" s="55"/>
      <c r="X144" s="56"/>
      <c r="Y144" s="57"/>
      <c r="Z144" s="58" t="str">
        <f>IF((Y143=3),2,IF(AA143=3,1,""))</f>
        <v/>
      </c>
      <c r="AA144" s="60"/>
      <c r="AB144" s="371"/>
      <c r="AC144" s="373"/>
      <c r="AD144" s="375"/>
      <c r="AE144" s="379"/>
      <c r="AF144" s="380"/>
      <c r="AG144" s="381"/>
      <c r="AH144" s="393"/>
      <c r="AI144" s="394"/>
      <c r="AJ144" s="395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</row>
    <row r="145" spans="1:50" ht="12" customHeight="1" x14ac:dyDescent="0.25">
      <c r="A145" s="357"/>
      <c r="B145" s="359">
        <v>4</v>
      </c>
      <c r="C145" s="396" t="str">
        <f>IF((A145=""),"",VLOOKUP(A145,[3]Prijave!$C$6:$E$100,2))</f>
        <v/>
      </c>
      <c r="D145" s="397"/>
      <c r="E145" s="397"/>
      <c r="F145" s="397"/>
      <c r="G145" s="397"/>
      <c r="H145" s="397"/>
      <c r="I145" s="397"/>
      <c r="J145" s="397"/>
      <c r="K145" s="397"/>
      <c r="L145" s="398"/>
      <c r="M145" s="368" t="str">
        <f>IF((A145=""),"","("&amp;UPPER(VLOOKUP(A145,[3]Prijave!$C$6:$E$100,3))&amp;")")</f>
        <v/>
      </c>
      <c r="N145" s="368"/>
      <c r="O145" s="369"/>
      <c r="P145" s="61" t="str">
        <f>IF(AJ149&lt;&gt;"",AJ149,"")</f>
        <v/>
      </c>
      <c r="Q145" s="61" t="s">
        <v>73</v>
      </c>
      <c r="R145" s="62" t="str">
        <f>IF(AH149&lt;&gt;"",AH149,"")</f>
        <v/>
      </c>
      <c r="S145" s="66" t="str">
        <f>IF(AJ153&lt;&gt;"",AJ153,"")</f>
        <v/>
      </c>
      <c r="T145" s="61" t="s">
        <v>73</v>
      </c>
      <c r="U145" s="62" t="str">
        <f>IF(AH153&lt;&gt;"",AH153,"")</f>
        <v/>
      </c>
      <c r="V145" s="66" t="str">
        <f>IF(AH151&lt;&gt;"",AH151,"")</f>
        <v/>
      </c>
      <c r="W145" s="61" t="s">
        <v>73</v>
      </c>
      <c r="X145" s="62" t="str">
        <f>IF(AJ151&lt;&gt;"",AJ151,"")</f>
        <v/>
      </c>
      <c r="Y145" s="63"/>
      <c r="Z145" s="64"/>
      <c r="AA145" s="70"/>
      <c r="AB145" s="399" t="str">
        <f>IF(AND(P145="",S145="",V145=""),"",SUM(P145,S145,V145))</f>
        <v/>
      </c>
      <c r="AC145" s="400" t="s">
        <v>73</v>
      </c>
      <c r="AD145" s="386" t="str">
        <f>IF(AND(R145="",U145="",X145=""),"",SUM(R145,U145,X145))</f>
        <v/>
      </c>
      <c r="AE145" s="387" t="str">
        <f>IF(SUM(Q146,T146,W146)&gt;0,SUM(Q146,T146,W146),"")</f>
        <v/>
      </c>
      <c r="AF145" s="388"/>
      <c r="AG145" s="389"/>
      <c r="AH145" s="384" t="str">
        <f>IF(AE145&lt;&gt;"",(RANK(AE145,AE139:AG146)&amp;"."),"")</f>
        <v/>
      </c>
      <c r="AI145" s="384"/>
      <c r="AJ145" s="385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</row>
    <row r="146" spans="1:50" ht="13.5" customHeight="1" thickBot="1" x14ac:dyDescent="0.3">
      <c r="A146" s="357"/>
      <c r="B146" s="438"/>
      <c r="C146" s="439"/>
      <c r="D146" s="440"/>
      <c r="E146" s="440"/>
      <c r="F146" s="440"/>
      <c r="G146" s="440"/>
      <c r="H146" s="440"/>
      <c r="I146" s="440"/>
      <c r="J146" s="440"/>
      <c r="K146" s="440"/>
      <c r="L146" s="441"/>
      <c r="M146" s="442"/>
      <c r="N146" s="442"/>
      <c r="O146" s="443"/>
      <c r="P146" s="71"/>
      <c r="Q146" s="72" t="str">
        <f>IF((P145=3),2,IF(R145=3,1,""))</f>
        <v/>
      </c>
      <c r="R146" s="73"/>
      <c r="S146" s="74"/>
      <c r="T146" s="72" t="str">
        <f>IF((S145=3),2,IF(U145=3,1,""))</f>
        <v/>
      </c>
      <c r="U146" s="73"/>
      <c r="V146" s="74"/>
      <c r="W146" s="72" t="str">
        <f>IF((V145=3),2,IF(X145=3,1,""))</f>
        <v/>
      </c>
      <c r="X146" s="73"/>
      <c r="Y146" s="75"/>
      <c r="Z146" s="76"/>
      <c r="AA146" s="77"/>
      <c r="AB146" s="444"/>
      <c r="AC146" s="445"/>
      <c r="AD146" s="446"/>
      <c r="AE146" s="447"/>
      <c r="AF146" s="448"/>
      <c r="AG146" s="449"/>
      <c r="AH146" s="450"/>
      <c r="AI146" s="450"/>
      <c r="AJ146" s="451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</row>
    <row r="147" spans="1:50" ht="6" customHeight="1" x14ac:dyDescent="0.3">
      <c r="AH147" s="42" t="s">
        <v>79</v>
      </c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</row>
    <row r="148" spans="1:50" ht="12.75" customHeight="1" x14ac:dyDescent="0.3">
      <c r="B148" s="78"/>
      <c r="C148" s="79"/>
      <c r="D148" s="80"/>
      <c r="E148" s="80"/>
      <c r="F148" s="80"/>
      <c r="G148" s="80"/>
      <c r="H148" s="80"/>
      <c r="I148" s="80"/>
      <c r="J148" s="429"/>
      <c r="K148" s="429"/>
      <c r="L148" s="429"/>
      <c r="M148" s="429"/>
      <c r="N148" s="429"/>
      <c r="O148" s="429"/>
      <c r="P148" s="429"/>
      <c r="Q148" s="429"/>
      <c r="R148" s="429"/>
      <c r="S148" s="430">
        <v>1</v>
      </c>
      <c r="T148" s="430"/>
      <c r="U148" s="430"/>
      <c r="V148" s="430">
        <v>2</v>
      </c>
      <c r="W148" s="430"/>
      <c r="X148" s="430"/>
      <c r="Y148" s="430">
        <v>3</v>
      </c>
      <c r="Z148" s="430"/>
      <c r="AA148" s="430"/>
      <c r="AB148" s="430">
        <v>4</v>
      </c>
      <c r="AC148" s="430"/>
      <c r="AD148" s="430"/>
      <c r="AE148" s="430">
        <v>5</v>
      </c>
      <c r="AF148" s="430"/>
      <c r="AG148" s="431"/>
      <c r="AH148" s="432" t="s">
        <v>80</v>
      </c>
      <c r="AI148" s="429"/>
      <c r="AJ148" s="429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</row>
    <row r="149" spans="1:50" ht="19" customHeight="1" x14ac:dyDescent="0.25">
      <c r="B149" s="435" t="s">
        <v>81</v>
      </c>
      <c r="C149" s="435"/>
      <c r="D149" s="82"/>
      <c r="E149" s="83" t="s">
        <v>82</v>
      </c>
      <c r="F149" s="433" t="str">
        <f>C139</f>
        <v xml:space="preserve">ADAM DOMEN </v>
      </c>
      <c r="G149" s="433"/>
      <c r="H149" s="433"/>
      <c r="I149" s="433"/>
      <c r="J149" s="433"/>
      <c r="K149" s="433"/>
      <c r="L149" s="84" t="s">
        <v>83</v>
      </c>
      <c r="M149" s="433" t="str">
        <f>C145</f>
        <v/>
      </c>
      <c r="N149" s="433"/>
      <c r="O149" s="433"/>
      <c r="P149" s="433"/>
      <c r="Q149" s="433"/>
      <c r="R149" s="434"/>
      <c r="S149" s="85"/>
      <c r="T149" s="86" t="s">
        <v>83</v>
      </c>
      <c r="U149" s="87"/>
      <c r="V149" s="85"/>
      <c r="W149" s="86" t="s">
        <v>83</v>
      </c>
      <c r="X149" s="87"/>
      <c r="Y149" s="85"/>
      <c r="Z149" s="86" t="s">
        <v>83</v>
      </c>
      <c r="AA149" s="87"/>
      <c r="AB149" s="85"/>
      <c r="AC149" s="86" t="s">
        <v>83</v>
      </c>
      <c r="AD149" s="87"/>
      <c r="AE149" s="85"/>
      <c r="AF149" s="86" t="s">
        <v>83</v>
      </c>
      <c r="AG149" s="87"/>
      <c r="AH149" s="88" t="str">
        <f t="shared" ref="AH149:AH154" si="91">IF(AND(AV149=0,AW149=0),"",AV149)</f>
        <v/>
      </c>
      <c r="AI149" s="89" t="s">
        <v>73</v>
      </c>
      <c r="AJ149" s="90" t="str">
        <f t="shared" ref="AJ149:AJ154" si="92">IF(AND(AV149=0,AW149=0),"",AW149)</f>
        <v/>
      </c>
      <c r="AL149" s="91">
        <f t="shared" ref="AL149:AL154" si="93">IF(S149&gt;U149,1,0)</f>
        <v>0</v>
      </c>
      <c r="AM149" s="91">
        <f t="shared" ref="AM149:AM154" si="94">IF(U149&gt;S149,1,0)</f>
        <v>0</v>
      </c>
      <c r="AN149" s="91">
        <f t="shared" ref="AN149:AN154" si="95">IF(V149&gt;X149,1,0)</f>
        <v>0</v>
      </c>
      <c r="AO149" s="91">
        <f t="shared" ref="AO149:AO154" si="96">IF(X149&gt;V149,1,0)</f>
        <v>0</v>
      </c>
      <c r="AP149" s="91">
        <f t="shared" ref="AP149:AP154" si="97">IF(Y149&gt;AA149,1,0)</f>
        <v>0</v>
      </c>
      <c r="AQ149" s="91">
        <f t="shared" ref="AQ149:AQ154" si="98">IF(AA149&gt;Y149,1,0)</f>
        <v>0</v>
      </c>
      <c r="AR149" s="91">
        <f t="shared" ref="AR149:AR154" si="99">IF(AB149&gt;AD149,1,0)</f>
        <v>0</v>
      </c>
      <c r="AS149" s="91">
        <f t="shared" ref="AS149:AS154" si="100">IF(AD149&gt;AB149,1,0)</f>
        <v>0</v>
      </c>
      <c r="AT149" s="91">
        <f t="shared" ref="AT149:AT154" si="101">IF(AE149&gt;AG149,1,0)</f>
        <v>0</v>
      </c>
      <c r="AU149" s="91">
        <f t="shared" ref="AU149:AU154" si="102">IF(AG149&gt;AE149,1,0)</f>
        <v>0</v>
      </c>
      <c r="AV149" s="91">
        <f t="shared" ref="AV149:AW154" si="103">AL149+AN149+AP149+AR149+AT149</f>
        <v>0</v>
      </c>
      <c r="AW149" s="91">
        <f t="shared" si="103"/>
        <v>0</v>
      </c>
      <c r="AX149" s="47"/>
    </row>
    <row r="150" spans="1:50" ht="19" customHeight="1" x14ac:dyDescent="0.25">
      <c r="B150" s="92"/>
      <c r="C150" s="93"/>
      <c r="E150" s="83" t="s">
        <v>84</v>
      </c>
      <c r="F150" s="433" t="str">
        <f>C141</f>
        <v xml:space="preserve">ŠKERBEC GAL </v>
      </c>
      <c r="G150" s="433"/>
      <c r="H150" s="433"/>
      <c r="I150" s="433"/>
      <c r="J150" s="433"/>
      <c r="K150" s="433"/>
      <c r="L150" s="84" t="s">
        <v>83</v>
      </c>
      <c r="M150" s="433" t="str">
        <f>C143</f>
        <v xml:space="preserve">POVŠE JAKOB </v>
      </c>
      <c r="N150" s="433"/>
      <c r="O150" s="433"/>
      <c r="P150" s="433"/>
      <c r="Q150" s="433"/>
      <c r="R150" s="434"/>
      <c r="S150" s="85">
        <v>2</v>
      </c>
      <c r="T150" s="86" t="s">
        <v>83</v>
      </c>
      <c r="U150" s="87">
        <v>11</v>
      </c>
      <c r="V150" s="85">
        <v>7</v>
      </c>
      <c r="W150" s="86" t="s">
        <v>83</v>
      </c>
      <c r="X150" s="87">
        <v>11</v>
      </c>
      <c r="Y150" s="85">
        <v>7</v>
      </c>
      <c r="Z150" s="86" t="s">
        <v>83</v>
      </c>
      <c r="AA150" s="87">
        <v>11</v>
      </c>
      <c r="AB150" s="85"/>
      <c r="AC150" s="86" t="s">
        <v>83</v>
      </c>
      <c r="AD150" s="87"/>
      <c r="AE150" s="85"/>
      <c r="AF150" s="86" t="s">
        <v>83</v>
      </c>
      <c r="AG150" s="87"/>
      <c r="AH150" s="88">
        <f t="shared" si="91"/>
        <v>0</v>
      </c>
      <c r="AI150" s="89" t="s">
        <v>73</v>
      </c>
      <c r="AJ150" s="90">
        <f t="shared" si="92"/>
        <v>3</v>
      </c>
      <c r="AL150" s="91">
        <f t="shared" si="93"/>
        <v>0</v>
      </c>
      <c r="AM150" s="91">
        <f t="shared" si="94"/>
        <v>1</v>
      </c>
      <c r="AN150" s="91">
        <f t="shared" si="95"/>
        <v>0</v>
      </c>
      <c r="AO150" s="91">
        <f t="shared" si="96"/>
        <v>1</v>
      </c>
      <c r="AP150" s="91">
        <f t="shared" si="97"/>
        <v>0</v>
      </c>
      <c r="AQ150" s="91">
        <f t="shared" si="98"/>
        <v>1</v>
      </c>
      <c r="AR150" s="91">
        <f t="shared" si="99"/>
        <v>0</v>
      </c>
      <c r="AS150" s="91">
        <f t="shared" si="100"/>
        <v>0</v>
      </c>
      <c r="AT150" s="91">
        <f t="shared" si="101"/>
        <v>0</v>
      </c>
      <c r="AU150" s="91">
        <f t="shared" si="102"/>
        <v>0</v>
      </c>
      <c r="AV150" s="91">
        <f t="shared" si="103"/>
        <v>0</v>
      </c>
      <c r="AW150" s="91">
        <f t="shared" si="103"/>
        <v>3</v>
      </c>
      <c r="AX150" s="47"/>
    </row>
    <row r="151" spans="1:50" ht="19" customHeight="1" x14ac:dyDescent="0.25">
      <c r="B151" s="435" t="s">
        <v>85</v>
      </c>
      <c r="C151" s="435"/>
      <c r="D151" s="82"/>
      <c r="E151" s="83" t="s">
        <v>86</v>
      </c>
      <c r="F151" s="433" t="str">
        <f>C145</f>
        <v/>
      </c>
      <c r="G151" s="433"/>
      <c r="H151" s="433"/>
      <c r="I151" s="433"/>
      <c r="J151" s="433"/>
      <c r="K151" s="433"/>
      <c r="L151" s="84" t="s">
        <v>83</v>
      </c>
      <c r="M151" s="433" t="str">
        <f>C143</f>
        <v xml:space="preserve">POVŠE JAKOB </v>
      </c>
      <c r="N151" s="433"/>
      <c r="O151" s="433"/>
      <c r="P151" s="433"/>
      <c r="Q151" s="433"/>
      <c r="R151" s="434"/>
      <c r="S151" s="85"/>
      <c r="T151" s="86" t="s">
        <v>83</v>
      </c>
      <c r="U151" s="87"/>
      <c r="V151" s="85"/>
      <c r="W151" s="86" t="s">
        <v>83</v>
      </c>
      <c r="X151" s="87"/>
      <c r="Y151" s="85"/>
      <c r="Z151" s="86" t="s">
        <v>83</v>
      </c>
      <c r="AA151" s="87"/>
      <c r="AB151" s="85"/>
      <c r="AC151" s="86" t="s">
        <v>83</v>
      </c>
      <c r="AD151" s="87"/>
      <c r="AE151" s="85"/>
      <c r="AF151" s="86" t="s">
        <v>83</v>
      </c>
      <c r="AG151" s="87"/>
      <c r="AH151" s="88" t="str">
        <f t="shared" si="91"/>
        <v/>
      </c>
      <c r="AI151" s="89" t="s">
        <v>73</v>
      </c>
      <c r="AJ151" s="90" t="str">
        <f t="shared" si="92"/>
        <v/>
      </c>
      <c r="AL151" s="91">
        <f t="shared" si="93"/>
        <v>0</v>
      </c>
      <c r="AM151" s="91">
        <f t="shared" si="94"/>
        <v>0</v>
      </c>
      <c r="AN151" s="91">
        <f t="shared" si="95"/>
        <v>0</v>
      </c>
      <c r="AO151" s="91">
        <f t="shared" si="96"/>
        <v>0</v>
      </c>
      <c r="AP151" s="91">
        <f t="shared" si="97"/>
        <v>0</v>
      </c>
      <c r="AQ151" s="91">
        <f t="shared" si="98"/>
        <v>0</v>
      </c>
      <c r="AR151" s="91">
        <f t="shared" si="99"/>
        <v>0</v>
      </c>
      <c r="AS151" s="91">
        <f t="shared" si="100"/>
        <v>0</v>
      </c>
      <c r="AT151" s="91">
        <f t="shared" si="101"/>
        <v>0</v>
      </c>
      <c r="AU151" s="91">
        <f t="shared" si="102"/>
        <v>0</v>
      </c>
      <c r="AV151" s="91">
        <f t="shared" si="103"/>
        <v>0</v>
      </c>
      <c r="AW151" s="91">
        <f t="shared" si="103"/>
        <v>0</v>
      </c>
      <c r="AX151" s="47"/>
    </row>
    <row r="152" spans="1:50" ht="19" customHeight="1" x14ac:dyDescent="0.25">
      <c r="B152" s="94"/>
      <c r="C152" s="95"/>
      <c r="D152" s="82"/>
      <c r="E152" s="83" t="s">
        <v>87</v>
      </c>
      <c r="F152" s="433" t="str">
        <f>C139</f>
        <v xml:space="preserve">ADAM DOMEN </v>
      </c>
      <c r="G152" s="433"/>
      <c r="H152" s="433"/>
      <c r="I152" s="433"/>
      <c r="J152" s="433"/>
      <c r="K152" s="433"/>
      <c r="L152" s="84" t="s">
        <v>83</v>
      </c>
      <c r="M152" s="433" t="str">
        <f>C141</f>
        <v xml:space="preserve">ŠKERBEC GAL </v>
      </c>
      <c r="N152" s="433"/>
      <c r="O152" s="433"/>
      <c r="P152" s="433"/>
      <c r="Q152" s="433"/>
      <c r="R152" s="434"/>
      <c r="S152" s="85">
        <v>10</v>
      </c>
      <c r="T152" s="86" t="s">
        <v>83</v>
      </c>
      <c r="U152" s="87">
        <v>12</v>
      </c>
      <c r="V152" s="85">
        <v>11</v>
      </c>
      <c r="W152" s="86" t="s">
        <v>83</v>
      </c>
      <c r="X152" s="87">
        <v>6</v>
      </c>
      <c r="Y152" s="85">
        <v>5</v>
      </c>
      <c r="Z152" s="86" t="s">
        <v>83</v>
      </c>
      <c r="AA152" s="87">
        <v>11</v>
      </c>
      <c r="AB152" s="85">
        <v>9</v>
      </c>
      <c r="AC152" s="86" t="s">
        <v>83</v>
      </c>
      <c r="AD152" s="87">
        <v>11</v>
      </c>
      <c r="AE152" s="85"/>
      <c r="AF152" s="86" t="s">
        <v>83</v>
      </c>
      <c r="AG152" s="87"/>
      <c r="AH152" s="88">
        <f t="shared" si="91"/>
        <v>1</v>
      </c>
      <c r="AI152" s="96" t="s">
        <v>73</v>
      </c>
      <c r="AJ152" s="90">
        <f t="shared" si="92"/>
        <v>3</v>
      </c>
      <c r="AL152" s="91">
        <f t="shared" si="93"/>
        <v>0</v>
      </c>
      <c r="AM152" s="91">
        <f t="shared" si="94"/>
        <v>1</v>
      </c>
      <c r="AN152" s="91">
        <f t="shared" si="95"/>
        <v>1</v>
      </c>
      <c r="AO152" s="91">
        <f t="shared" si="96"/>
        <v>0</v>
      </c>
      <c r="AP152" s="91">
        <f t="shared" si="97"/>
        <v>0</v>
      </c>
      <c r="AQ152" s="91">
        <f t="shared" si="98"/>
        <v>1</v>
      </c>
      <c r="AR152" s="91">
        <f t="shared" si="99"/>
        <v>0</v>
      </c>
      <c r="AS152" s="91">
        <f t="shared" si="100"/>
        <v>1</v>
      </c>
      <c r="AT152" s="91">
        <f t="shared" si="101"/>
        <v>0</v>
      </c>
      <c r="AU152" s="91">
        <f t="shared" si="102"/>
        <v>0</v>
      </c>
      <c r="AV152" s="91">
        <f t="shared" si="103"/>
        <v>1</v>
      </c>
      <c r="AW152" s="91">
        <f t="shared" si="103"/>
        <v>3</v>
      </c>
      <c r="AX152" s="47"/>
    </row>
    <row r="153" spans="1:50" ht="19" customHeight="1" x14ac:dyDescent="0.25">
      <c r="B153" s="435" t="s">
        <v>88</v>
      </c>
      <c r="C153" s="435"/>
      <c r="D153" s="82"/>
      <c r="E153" s="83" t="s">
        <v>89</v>
      </c>
      <c r="F153" s="433" t="str">
        <f>C141</f>
        <v xml:space="preserve">ŠKERBEC GAL </v>
      </c>
      <c r="G153" s="433"/>
      <c r="H153" s="433"/>
      <c r="I153" s="433"/>
      <c r="J153" s="433"/>
      <c r="K153" s="433"/>
      <c r="L153" s="84" t="s">
        <v>83</v>
      </c>
      <c r="M153" s="433" t="str">
        <f>C145</f>
        <v/>
      </c>
      <c r="N153" s="433"/>
      <c r="O153" s="433"/>
      <c r="P153" s="433"/>
      <c r="Q153" s="433"/>
      <c r="R153" s="434"/>
      <c r="S153" s="85"/>
      <c r="T153" s="86" t="s">
        <v>83</v>
      </c>
      <c r="U153" s="87"/>
      <c r="V153" s="85"/>
      <c r="W153" s="86" t="s">
        <v>83</v>
      </c>
      <c r="X153" s="87"/>
      <c r="Y153" s="85"/>
      <c r="Z153" s="86" t="s">
        <v>83</v>
      </c>
      <c r="AA153" s="87"/>
      <c r="AB153" s="85"/>
      <c r="AC153" s="86" t="s">
        <v>83</v>
      </c>
      <c r="AD153" s="87"/>
      <c r="AE153" s="85"/>
      <c r="AF153" s="86" t="s">
        <v>83</v>
      </c>
      <c r="AG153" s="87"/>
      <c r="AH153" s="88" t="str">
        <f t="shared" si="91"/>
        <v/>
      </c>
      <c r="AI153" s="89" t="s">
        <v>73</v>
      </c>
      <c r="AJ153" s="90" t="str">
        <f t="shared" si="92"/>
        <v/>
      </c>
      <c r="AL153" s="91">
        <f t="shared" si="93"/>
        <v>0</v>
      </c>
      <c r="AM153" s="91">
        <f t="shared" si="94"/>
        <v>0</v>
      </c>
      <c r="AN153" s="91">
        <f t="shared" si="95"/>
        <v>0</v>
      </c>
      <c r="AO153" s="91">
        <f t="shared" si="96"/>
        <v>0</v>
      </c>
      <c r="AP153" s="91">
        <f t="shared" si="97"/>
        <v>0</v>
      </c>
      <c r="AQ153" s="91">
        <f t="shared" si="98"/>
        <v>0</v>
      </c>
      <c r="AR153" s="91">
        <f t="shared" si="99"/>
        <v>0</v>
      </c>
      <c r="AS153" s="91">
        <f t="shared" si="100"/>
        <v>0</v>
      </c>
      <c r="AT153" s="91">
        <f t="shared" si="101"/>
        <v>0</v>
      </c>
      <c r="AU153" s="91">
        <f t="shared" si="102"/>
        <v>0</v>
      </c>
      <c r="AV153" s="91">
        <f t="shared" si="103"/>
        <v>0</v>
      </c>
      <c r="AW153" s="91">
        <f t="shared" si="103"/>
        <v>0</v>
      </c>
      <c r="AX153" s="47"/>
    </row>
    <row r="154" spans="1:50" ht="19" customHeight="1" x14ac:dyDescent="0.25">
      <c r="B154" s="94"/>
      <c r="C154" s="95"/>
      <c r="D154" s="82"/>
      <c r="E154" s="97" t="s">
        <v>90</v>
      </c>
      <c r="F154" s="436" t="str">
        <f>C143</f>
        <v xml:space="preserve">POVŠE JAKOB </v>
      </c>
      <c r="G154" s="436"/>
      <c r="H154" s="436"/>
      <c r="I154" s="436"/>
      <c r="J154" s="436"/>
      <c r="K154" s="436"/>
      <c r="L154" s="98" t="s">
        <v>83</v>
      </c>
      <c r="M154" s="436" t="str">
        <f>C139</f>
        <v xml:space="preserve">ADAM DOMEN </v>
      </c>
      <c r="N154" s="436"/>
      <c r="O154" s="436"/>
      <c r="P154" s="436"/>
      <c r="Q154" s="436"/>
      <c r="R154" s="437"/>
      <c r="S154" s="99">
        <v>14</v>
      </c>
      <c r="T154" s="100" t="s">
        <v>83</v>
      </c>
      <c r="U154" s="101">
        <v>12</v>
      </c>
      <c r="V154" s="99">
        <v>11</v>
      </c>
      <c r="W154" s="100" t="s">
        <v>83</v>
      </c>
      <c r="X154" s="101">
        <v>8</v>
      </c>
      <c r="Y154" s="99">
        <v>11</v>
      </c>
      <c r="Z154" s="100" t="s">
        <v>83</v>
      </c>
      <c r="AA154" s="101">
        <v>4</v>
      </c>
      <c r="AB154" s="99"/>
      <c r="AC154" s="100" t="s">
        <v>83</v>
      </c>
      <c r="AD154" s="101"/>
      <c r="AE154" s="99"/>
      <c r="AF154" s="100" t="s">
        <v>83</v>
      </c>
      <c r="AG154" s="101"/>
      <c r="AH154" s="102">
        <f t="shared" si="91"/>
        <v>3</v>
      </c>
      <c r="AI154" s="103" t="s">
        <v>73</v>
      </c>
      <c r="AJ154" s="51">
        <f t="shared" si="92"/>
        <v>0</v>
      </c>
      <c r="AL154" s="91">
        <f t="shared" si="93"/>
        <v>1</v>
      </c>
      <c r="AM154" s="91">
        <f t="shared" si="94"/>
        <v>0</v>
      </c>
      <c r="AN154" s="91">
        <f t="shared" si="95"/>
        <v>1</v>
      </c>
      <c r="AO154" s="91">
        <f t="shared" si="96"/>
        <v>0</v>
      </c>
      <c r="AP154" s="91">
        <f t="shared" si="97"/>
        <v>1</v>
      </c>
      <c r="AQ154" s="91">
        <f t="shared" si="98"/>
        <v>0</v>
      </c>
      <c r="AR154" s="91">
        <f t="shared" si="99"/>
        <v>0</v>
      </c>
      <c r="AS154" s="91">
        <f t="shared" si="100"/>
        <v>0</v>
      </c>
      <c r="AT154" s="91">
        <f t="shared" si="101"/>
        <v>0</v>
      </c>
      <c r="AU154" s="91">
        <f t="shared" si="102"/>
        <v>0</v>
      </c>
      <c r="AV154" s="91">
        <f t="shared" si="103"/>
        <v>3</v>
      </c>
      <c r="AW154" s="91">
        <f t="shared" si="103"/>
        <v>0</v>
      </c>
      <c r="AX154" s="47"/>
    </row>
    <row r="155" spans="1:50" ht="9" customHeight="1" x14ac:dyDescent="0.3">
      <c r="B155" s="104"/>
      <c r="C155" s="105"/>
      <c r="D155" s="82"/>
      <c r="E155" s="82"/>
      <c r="F155" s="106"/>
      <c r="G155" s="46"/>
      <c r="H155" s="46"/>
      <c r="I155" s="46"/>
      <c r="K155" s="46"/>
      <c r="L155" s="46"/>
      <c r="O155" s="107"/>
      <c r="P155" s="107"/>
      <c r="Q155" s="107"/>
      <c r="S155" s="108"/>
      <c r="T155" s="8"/>
      <c r="U155" s="109"/>
      <c r="V155" s="108"/>
      <c r="W155" s="8"/>
      <c r="X155" s="109"/>
      <c r="Y155" s="108"/>
      <c r="Z155" s="8"/>
      <c r="AA155" s="109"/>
      <c r="AB155" s="108"/>
      <c r="AC155" s="8"/>
      <c r="AD155" s="109"/>
      <c r="AE155" s="108"/>
      <c r="AF155" s="8"/>
      <c r="AG155" s="109"/>
      <c r="AH155" s="110"/>
      <c r="AI155" s="8"/>
      <c r="AJ155" s="111"/>
      <c r="AK155" s="46"/>
    </row>
  </sheetData>
  <mergeCells count="546">
    <mergeCell ref="F154:K154"/>
    <mergeCell ref="M154:R154"/>
    <mergeCell ref="B151:C151"/>
    <mergeCell ref="F151:K151"/>
    <mergeCell ref="M151:R151"/>
    <mergeCell ref="F152:K152"/>
    <mergeCell ref="M152:R152"/>
    <mergeCell ref="B153:C153"/>
    <mergeCell ref="F153:K153"/>
    <mergeCell ref="M153:R153"/>
    <mergeCell ref="AH148:AJ148"/>
    <mergeCell ref="B149:C149"/>
    <mergeCell ref="F149:K149"/>
    <mergeCell ref="M149:R149"/>
    <mergeCell ref="F150:K150"/>
    <mergeCell ref="M150:R150"/>
    <mergeCell ref="AD145:AD146"/>
    <mergeCell ref="AE145:AG146"/>
    <mergeCell ref="AH145:AJ146"/>
    <mergeCell ref="J148:M148"/>
    <mergeCell ref="N148:R148"/>
    <mergeCell ref="S148:U148"/>
    <mergeCell ref="V148:X148"/>
    <mergeCell ref="Y148:AA148"/>
    <mergeCell ref="AB148:AD148"/>
    <mergeCell ref="AE148:AG148"/>
    <mergeCell ref="AH141:AJ142"/>
    <mergeCell ref="A143:A144"/>
    <mergeCell ref="B143:B144"/>
    <mergeCell ref="C143:L144"/>
    <mergeCell ref="M143:O144"/>
    <mergeCell ref="AB143:AB144"/>
    <mergeCell ref="AC143:AC144"/>
    <mergeCell ref="AD143:AD144"/>
    <mergeCell ref="AE143:AG144"/>
    <mergeCell ref="AH143:AJ144"/>
    <mergeCell ref="A141:A142"/>
    <mergeCell ref="B141:B142"/>
    <mergeCell ref="C141:L142"/>
    <mergeCell ref="M141:O142"/>
    <mergeCell ref="AB141:AB142"/>
    <mergeCell ref="AC141:AC142"/>
    <mergeCell ref="AD141:AD142"/>
    <mergeCell ref="AE141:AG142"/>
    <mergeCell ref="A145:A146"/>
    <mergeCell ref="B145:B146"/>
    <mergeCell ref="C145:L146"/>
    <mergeCell ref="M145:O146"/>
    <mergeCell ref="AB145:AB146"/>
    <mergeCell ref="AC145:AC146"/>
    <mergeCell ref="AB137:AD138"/>
    <mergeCell ref="AE137:AG138"/>
    <mergeCell ref="AH137:AJ138"/>
    <mergeCell ref="A139:A140"/>
    <mergeCell ref="B139:B140"/>
    <mergeCell ref="C139:L140"/>
    <mergeCell ref="M139:O140"/>
    <mergeCell ref="AB139:AB140"/>
    <mergeCell ref="AC139:AC140"/>
    <mergeCell ref="AD139:AD140"/>
    <mergeCell ref="B137:B138"/>
    <mergeCell ref="C137:O138"/>
    <mergeCell ref="P137:R138"/>
    <mergeCell ref="S137:U138"/>
    <mergeCell ref="V137:X138"/>
    <mergeCell ref="Y137:AA138"/>
    <mergeCell ref="AE139:AG140"/>
    <mergeCell ref="AH139:AJ140"/>
    <mergeCell ref="B134:C134"/>
    <mergeCell ref="F134:K134"/>
    <mergeCell ref="M134:R134"/>
    <mergeCell ref="F135:K135"/>
    <mergeCell ref="M135:R135"/>
    <mergeCell ref="B130:C130"/>
    <mergeCell ref="F130:K130"/>
    <mergeCell ref="M130:R130"/>
    <mergeCell ref="F131:K131"/>
    <mergeCell ref="M131:R131"/>
    <mergeCell ref="B132:C132"/>
    <mergeCell ref="F132:K132"/>
    <mergeCell ref="M132:R132"/>
    <mergeCell ref="J129:M129"/>
    <mergeCell ref="N129:R129"/>
    <mergeCell ref="S129:U129"/>
    <mergeCell ref="V129:X129"/>
    <mergeCell ref="Y129:AA129"/>
    <mergeCell ref="AB129:AD129"/>
    <mergeCell ref="AE129:AG129"/>
    <mergeCell ref="AH129:AJ129"/>
    <mergeCell ref="F133:K133"/>
    <mergeCell ref="M133:R133"/>
    <mergeCell ref="A126:A127"/>
    <mergeCell ref="B126:B127"/>
    <mergeCell ref="C126:L127"/>
    <mergeCell ref="M126:O127"/>
    <mergeCell ref="AB126:AB127"/>
    <mergeCell ref="AC126:AC127"/>
    <mergeCell ref="AD126:AD127"/>
    <mergeCell ref="AE126:AG127"/>
    <mergeCell ref="AH126:AJ127"/>
    <mergeCell ref="A124:A125"/>
    <mergeCell ref="B124:B125"/>
    <mergeCell ref="C124:L125"/>
    <mergeCell ref="M124:O125"/>
    <mergeCell ref="AB124:AB125"/>
    <mergeCell ref="AC124:AC125"/>
    <mergeCell ref="AD124:AD125"/>
    <mergeCell ref="AE124:AG125"/>
    <mergeCell ref="AH124:AJ125"/>
    <mergeCell ref="A122:A123"/>
    <mergeCell ref="B122:B123"/>
    <mergeCell ref="C122:L123"/>
    <mergeCell ref="M122:O123"/>
    <mergeCell ref="AB122:AB123"/>
    <mergeCell ref="AC122:AC123"/>
    <mergeCell ref="AD122:AD123"/>
    <mergeCell ref="AE122:AG123"/>
    <mergeCell ref="AH122:AJ123"/>
    <mergeCell ref="V118:X119"/>
    <mergeCell ref="Y118:AA119"/>
    <mergeCell ref="AB118:AD119"/>
    <mergeCell ref="AE118:AG119"/>
    <mergeCell ref="AH118:AJ119"/>
    <mergeCell ref="A120:A121"/>
    <mergeCell ref="B120:B121"/>
    <mergeCell ref="C120:L121"/>
    <mergeCell ref="M120:O121"/>
    <mergeCell ref="AB120:AB121"/>
    <mergeCell ref="AC120:AC121"/>
    <mergeCell ref="AD120:AD121"/>
    <mergeCell ref="AE120:AG121"/>
    <mergeCell ref="AH120:AJ121"/>
    <mergeCell ref="F116:K116"/>
    <mergeCell ref="M116:R116"/>
    <mergeCell ref="B118:B119"/>
    <mergeCell ref="C118:O119"/>
    <mergeCell ref="P118:R119"/>
    <mergeCell ref="S118:U119"/>
    <mergeCell ref="B113:C113"/>
    <mergeCell ref="F113:K113"/>
    <mergeCell ref="M113:R113"/>
    <mergeCell ref="F114:K114"/>
    <mergeCell ref="M114:R114"/>
    <mergeCell ref="B115:C115"/>
    <mergeCell ref="F115:K115"/>
    <mergeCell ref="M115:R115"/>
    <mergeCell ref="AH110:AJ110"/>
    <mergeCell ref="B111:C111"/>
    <mergeCell ref="F111:K111"/>
    <mergeCell ref="M111:R111"/>
    <mergeCell ref="F112:K112"/>
    <mergeCell ref="M112:R112"/>
    <mergeCell ref="AD107:AD108"/>
    <mergeCell ref="AE107:AG108"/>
    <mergeCell ref="AH107:AJ108"/>
    <mergeCell ref="J110:M110"/>
    <mergeCell ref="N110:R110"/>
    <mergeCell ref="S110:U110"/>
    <mergeCell ref="V110:X110"/>
    <mergeCell ref="Y110:AA110"/>
    <mergeCell ref="AB110:AD110"/>
    <mergeCell ref="AE110:AG110"/>
    <mergeCell ref="AH103:AJ104"/>
    <mergeCell ref="A105:A106"/>
    <mergeCell ref="B105:B106"/>
    <mergeCell ref="C105:L106"/>
    <mergeCell ref="M105:O106"/>
    <mergeCell ref="AB105:AB106"/>
    <mergeCell ref="AC105:AC106"/>
    <mergeCell ref="AD105:AD106"/>
    <mergeCell ref="AE105:AG106"/>
    <mergeCell ref="AH105:AJ106"/>
    <mergeCell ref="A103:A104"/>
    <mergeCell ref="B103:B104"/>
    <mergeCell ref="C103:L104"/>
    <mergeCell ref="M103:O104"/>
    <mergeCell ref="AB103:AB104"/>
    <mergeCell ref="AC103:AC104"/>
    <mergeCell ref="AD103:AD104"/>
    <mergeCell ref="AE103:AG104"/>
    <mergeCell ref="A107:A108"/>
    <mergeCell ref="B107:B108"/>
    <mergeCell ref="C107:L108"/>
    <mergeCell ref="M107:O108"/>
    <mergeCell ref="AB107:AB108"/>
    <mergeCell ref="AC107:AC108"/>
    <mergeCell ref="AB99:AD100"/>
    <mergeCell ref="AE99:AG100"/>
    <mergeCell ref="AH99:AJ100"/>
    <mergeCell ref="A101:A102"/>
    <mergeCell ref="B101:B102"/>
    <mergeCell ref="C101:L102"/>
    <mergeCell ref="M101:O102"/>
    <mergeCell ref="AB101:AB102"/>
    <mergeCell ref="AC101:AC102"/>
    <mergeCell ref="AD101:AD102"/>
    <mergeCell ref="B99:B100"/>
    <mergeCell ref="C99:O100"/>
    <mergeCell ref="P99:R100"/>
    <mergeCell ref="S99:U100"/>
    <mergeCell ref="V99:X100"/>
    <mergeCell ref="Y99:AA100"/>
    <mergeCell ref="AE101:AG102"/>
    <mergeCell ref="AH101:AJ102"/>
    <mergeCell ref="B96:C96"/>
    <mergeCell ref="F96:K96"/>
    <mergeCell ref="M96:R96"/>
    <mergeCell ref="F97:K97"/>
    <mergeCell ref="M97:R97"/>
    <mergeCell ref="B92:C92"/>
    <mergeCell ref="F92:K92"/>
    <mergeCell ref="M92:R92"/>
    <mergeCell ref="F93:K93"/>
    <mergeCell ref="M93:R93"/>
    <mergeCell ref="B94:C94"/>
    <mergeCell ref="F94:K94"/>
    <mergeCell ref="M94:R94"/>
    <mergeCell ref="J91:M91"/>
    <mergeCell ref="N91:R91"/>
    <mergeCell ref="S91:U91"/>
    <mergeCell ref="V91:X91"/>
    <mergeCell ref="Y91:AA91"/>
    <mergeCell ref="AB91:AD91"/>
    <mergeCell ref="AE91:AG91"/>
    <mergeCell ref="AH91:AJ91"/>
    <mergeCell ref="F95:K95"/>
    <mergeCell ref="M95:R95"/>
    <mergeCell ref="A88:A89"/>
    <mergeCell ref="B88:B89"/>
    <mergeCell ref="C88:L89"/>
    <mergeCell ref="M88:O89"/>
    <mergeCell ref="AB88:AB89"/>
    <mergeCell ref="AC88:AC89"/>
    <mergeCell ref="AD88:AD89"/>
    <mergeCell ref="AE88:AG89"/>
    <mergeCell ref="AH88:AJ89"/>
    <mergeCell ref="A86:A87"/>
    <mergeCell ref="B86:B87"/>
    <mergeCell ref="C86:L87"/>
    <mergeCell ref="M86:O87"/>
    <mergeCell ref="AB86:AB87"/>
    <mergeCell ref="AC86:AC87"/>
    <mergeCell ref="AD86:AD87"/>
    <mergeCell ref="AE86:AG87"/>
    <mergeCell ref="AH86:AJ87"/>
    <mergeCell ref="A84:A85"/>
    <mergeCell ref="B84:B85"/>
    <mergeCell ref="C84:L85"/>
    <mergeCell ref="M84:O85"/>
    <mergeCell ref="AB84:AB85"/>
    <mergeCell ref="AC84:AC85"/>
    <mergeCell ref="AD84:AD85"/>
    <mergeCell ref="AE84:AG85"/>
    <mergeCell ref="AH84:AJ85"/>
    <mergeCell ref="V80:X81"/>
    <mergeCell ref="Y80:AA81"/>
    <mergeCell ref="AB80:AD81"/>
    <mergeCell ref="AE80:AG81"/>
    <mergeCell ref="AH80:AJ81"/>
    <mergeCell ref="A82:A83"/>
    <mergeCell ref="B82:B83"/>
    <mergeCell ref="C82:L83"/>
    <mergeCell ref="M82:O83"/>
    <mergeCell ref="AB82:AB83"/>
    <mergeCell ref="AC82:AC83"/>
    <mergeCell ref="AD82:AD83"/>
    <mergeCell ref="AE82:AG83"/>
    <mergeCell ref="AH82:AJ83"/>
    <mergeCell ref="F78:K78"/>
    <mergeCell ref="M78:R78"/>
    <mergeCell ref="B80:B81"/>
    <mergeCell ref="C80:O81"/>
    <mergeCell ref="P80:R81"/>
    <mergeCell ref="S80:U81"/>
    <mergeCell ref="B75:C75"/>
    <mergeCell ref="F75:K75"/>
    <mergeCell ref="M75:R75"/>
    <mergeCell ref="F76:K76"/>
    <mergeCell ref="M76:R76"/>
    <mergeCell ref="B77:C77"/>
    <mergeCell ref="F77:K77"/>
    <mergeCell ref="M77:R77"/>
    <mergeCell ref="AH72:AJ72"/>
    <mergeCell ref="B73:C73"/>
    <mergeCell ref="F73:K73"/>
    <mergeCell ref="M73:R73"/>
    <mergeCell ref="F74:K74"/>
    <mergeCell ref="M74:R74"/>
    <mergeCell ref="AD69:AD70"/>
    <mergeCell ref="AE69:AG70"/>
    <mergeCell ref="AH69:AJ70"/>
    <mergeCell ref="J72:M72"/>
    <mergeCell ref="N72:R72"/>
    <mergeCell ref="S72:U72"/>
    <mergeCell ref="V72:X72"/>
    <mergeCell ref="Y72:AA72"/>
    <mergeCell ref="AB72:AD72"/>
    <mergeCell ref="AE72:AG72"/>
    <mergeCell ref="AH65:AJ66"/>
    <mergeCell ref="A67:A68"/>
    <mergeCell ref="B67:B68"/>
    <mergeCell ref="C67:L68"/>
    <mergeCell ref="M67:O68"/>
    <mergeCell ref="AB67:AB68"/>
    <mergeCell ref="AC67:AC68"/>
    <mergeCell ref="AD67:AD68"/>
    <mergeCell ref="AE67:AG68"/>
    <mergeCell ref="AH67:AJ68"/>
    <mergeCell ref="A65:A66"/>
    <mergeCell ref="B65:B66"/>
    <mergeCell ref="C65:L66"/>
    <mergeCell ref="M65:O66"/>
    <mergeCell ref="AB65:AB66"/>
    <mergeCell ref="AC65:AC66"/>
    <mergeCell ref="AD65:AD66"/>
    <mergeCell ref="AE65:AG66"/>
    <mergeCell ref="A69:A70"/>
    <mergeCell ref="B69:B70"/>
    <mergeCell ref="C69:L70"/>
    <mergeCell ref="M69:O70"/>
    <mergeCell ref="AB69:AB70"/>
    <mergeCell ref="AC69:AC70"/>
    <mergeCell ref="AB61:AD62"/>
    <mergeCell ref="AE61:AG62"/>
    <mergeCell ref="AH61:AJ62"/>
    <mergeCell ref="A63:A64"/>
    <mergeCell ref="B63:B64"/>
    <mergeCell ref="C63:L64"/>
    <mergeCell ref="M63:O64"/>
    <mergeCell ref="AB63:AB64"/>
    <mergeCell ref="AC63:AC64"/>
    <mergeCell ref="AD63:AD64"/>
    <mergeCell ref="B61:B62"/>
    <mergeCell ref="C61:O62"/>
    <mergeCell ref="P61:R62"/>
    <mergeCell ref="S61:U62"/>
    <mergeCell ref="V61:X62"/>
    <mergeCell ref="Y61:AA62"/>
    <mergeCell ref="AE63:AG64"/>
    <mergeCell ref="AH63:AJ64"/>
    <mergeCell ref="B58:C58"/>
    <mergeCell ref="F58:K58"/>
    <mergeCell ref="M58:R58"/>
    <mergeCell ref="F59:K59"/>
    <mergeCell ref="M59:R59"/>
    <mergeCell ref="B54:C54"/>
    <mergeCell ref="F54:K54"/>
    <mergeCell ref="M54:R54"/>
    <mergeCell ref="F55:K55"/>
    <mergeCell ref="M55:R55"/>
    <mergeCell ref="B56:C56"/>
    <mergeCell ref="F56:K56"/>
    <mergeCell ref="M56:R56"/>
    <mergeCell ref="J53:M53"/>
    <mergeCell ref="N53:R53"/>
    <mergeCell ref="S53:U53"/>
    <mergeCell ref="V53:X53"/>
    <mergeCell ref="Y53:AA53"/>
    <mergeCell ref="AB53:AD53"/>
    <mergeCell ref="AE53:AG53"/>
    <mergeCell ref="AH53:AJ53"/>
    <mergeCell ref="F57:K57"/>
    <mergeCell ref="M57:R57"/>
    <mergeCell ref="A50:A51"/>
    <mergeCell ref="B50:B51"/>
    <mergeCell ref="C50:L51"/>
    <mergeCell ref="M50:O51"/>
    <mergeCell ref="AB50:AB51"/>
    <mergeCell ref="AC50:AC51"/>
    <mergeCell ref="AD50:AD51"/>
    <mergeCell ref="AE50:AG51"/>
    <mergeCell ref="AH50:AJ51"/>
    <mergeCell ref="A48:A49"/>
    <mergeCell ref="B48:B49"/>
    <mergeCell ref="C48:L49"/>
    <mergeCell ref="M48:O49"/>
    <mergeCell ref="AB48:AB49"/>
    <mergeCell ref="AC48:AC49"/>
    <mergeCell ref="AD48:AD49"/>
    <mergeCell ref="AE48:AG49"/>
    <mergeCell ref="AH48:AJ49"/>
    <mergeCell ref="A46:A47"/>
    <mergeCell ref="B46:B47"/>
    <mergeCell ref="C46:L47"/>
    <mergeCell ref="M46:O47"/>
    <mergeCell ref="AB46:AB47"/>
    <mergeCell ref="AC46:AC47"/>
    <mergeCell ref="AD46:AD47"/>
    <mergeCell ref="AE46:AG47"/>
    <mergeCell ref="AH46:AJ47"/>
    <mergeCell ref="V42:X43"/>
    <mergeCell ref="Y42:AA43"/>
    <mergeCell ref="AB42:AD43"/>
    <mergeCell ref="AE42:AG43"/>
    <mergeCell ref="AH42:AJ43"/>
    <mergeCell ref="A44:A45"/>
    <mergeCell ref="B44:B45"/>
    <mergeCell ref="C44:L45"/>
    <mergeCell ref="M44:O45"/>
    <mergeCell ref="AB44:AB45"/>
    <mergeCell ref="AC44:AC45"/>
    <mergeCell ref="AD44:AD45"/>
    <mergeCell ref="AE44:AG45"/>
    <mergeCell ref="AH44:AJ45"/>
    <mergeCell ref="F40:K40"/>
    <mergeCell ref="M40:R40"/>
    <mergeCell ref="B42:B43"/>
    <mergeCell ref="C42:O43"/>
    <mergeCell ref="P42:R43"/>
    <mergeCell ref="S42:U43"/>
    <mergeCell ref="B37:C37"/>
    <mergeCell ref="F37:K37"/>
    <mergeCell ref="M37:R37"/>
    <mergeCell ref="F38:K38"/>
    <mergeCell ref="M38:R38"/>
    <mergeCell ref="B39:C39"/>
    <mergeCell ref="F39:K39"/>
    <mergeCell ref="M39:R39"/>
    <mergeCell ref="AH34:AJ34"/>
    <mergeCell ref="B35:C35"/>
    <mergeCell ref="F35:K35"/>
    <mergeCell ref="M35:R35"/>
    <mergeCell ref="F36:K36"/>
    <mergeCell ref="M36:R36"/>
    <mergeCell ref="AD31:AD32"/>
    <mergeCell ref="AE31:AG32"/>
    <mergeCell ref="AH31:AJ32"/>
    <mergeCell ref="J34:M34"/>
    <mergeCell ref="N34:R34"/>
    <mergeCell ref="S34:U34"/>
    <mergeCell ref="V34:X34"/>
    <mergeCell ref="Y34:AA34"/>
    <mergeCell ref="AB34:AD34"/>
    <mergeCell ref="AE34:AG34"/>
    <mergeCell ref="AH27:AJ28"/>
    <mergeCell ref="A29:A30"/>
    <mergeCell ref="B29:B30"/>
    <mergeCell ref="C29:L30"/>
    <mergeCell ref="M29:O30"/>
    <mergeCell ref="AB29:AB30"/>
    <mergeCell ref="AC29:AC30"/>
    <mergeCell ref="AD29:AD30"/>
    <mergeCell ref="AE29:AG30"/>
    <mergeCell ref="AH29:AJ30"/>
    <mergeCell ref="A27:A28"/>
    <mergeCell ref="B27:B28"/>
    <mergeCell ref="C27:L28"/>
    <mergeCell ref="M27:O28"/>
    <mergeCell ref="AB27:AB28"/>
    <mergeCell ref="AC27:AC28"/>
    <mergeCell ref="AD27:AD28"/>
    <mergeCell ref="AE27:AG28"/>
    <mergeCell ref="A31:A32"/>
    <mergeCell ref="B31:B32"/>
    <mergeCell ref="C31:L32"/>
    <mergeCell ref="M31:O32"/>
    <mergeCell ref="AB31:AB32"/>
    <mergeCell ref="AC31:AC32"/>
    <mergeCell ref="AB23:AD24"/>
    <mergeCell ref="AE23:AG24"/>
    <mergeCell ref="AH23:AJ24"/>
    <mergeCell ref="A25:A26"/>
    <mergeCell ref="B25:B26"/>
    <mergeCell ref="C25:L26"/>
    <mergeCell ref="M25:O26"/>
    <mergeCell ref="AB25:AB26"/>
    <mergeCell ref="AC25:AC26"/>
    <mergeCell ref="AD25:AD26"/>
    <mergeCell ref="B23:B24"/>
    <mergeCell ref="C23:O24"/>
    <mergeCell ref="P23:R24"/>
    <mergeCell ref="S23:U24"/>
    <mergeCell ref="V23:X24"/>
    <mergeCell ref="Y23:AA24"/>
    <mergeCell ref="AE25:AG26"/>
    <mergeCell ref="AH25:AJ26"/>
    <mergeCell ref="B20:C20"/>
    <mergeCell ref="F20:K20"/>
    <mergeCell ref="M20:R20"/>
    <mergeCell ref="F21:K21"/>
    <mergeCell ref="M21:R21"/>
    <mergeCell ref="B16:C16"/>
    <mergeCell ref="F16:K16"/>
    <mergeCell ref="M16:R16"/>
    <mergeCell ref="F17:K17"/>
    <mergeCell ref="M17:R17"/>
    <mergeCell ref="B18:C18"/>
    <mergeCell ref="F18:K18"/>
    <mergeCell ref="M18:R18"/>
    <mergeCell ref="J15:M15"/>
    <mergeCell ref="N15:R15"/>
    <mergeCell ref="S15:U15"/>
    <mergeCell ref="V15:X15"/>
    <mergeCell ref="Y15:AA15"/>
    <mergeCell ref="AB15:AD15"/>
    <mergeCell ref="AE15:AG15"/>
    <mergeCell ref="AH15:AJ15"/>
    <mergeCell ref="F19:K19"/>
    <mergeCell ref="M19:R19"/>
    <mergeCell ref="A12:A13"/>
    <mergeCell ref="B12:B13"/>
    <mergeCell ref="C12:L13"/>
    <mergeCell ref="M12:O13"/>
    <mergeCell ref="AB12:AB13"/>
    <mergeCell ref="AC12:AC13"/>
    <mergeCell ref="AD12:AD13"/>
    <mergeCell ref="AE12:AG13"/>
    <mergeCell ref="AH12:AJ13"/>
    <mergeCell ref="AD8:AD9"/>
    <mergeCell ref="AE8:AG9"/>
    <mergeCell ref="AH8:AJ9"/>
    <mergeCell ref="A10:A11"/>
    <mergeCell ref="B10:B11"/>
    <mergeCell ref="C10:L11"/>
    <mergeCell ref="M10:O11"/>
    <mergeCell ref="AB10:AB11"/>
    <mergeCell ref="AC10:AC11"/>
    <mergeCell ref="AD10:AD11"/>
    <mergeCell ref="A8:A9"/>
    <mergeCell ref="B8:B9"/>
    <mergeCell ref="C8:L9"/>
    <mergeCell ref="M8:O9"/>
    <mergeCell ref="AB8:AB9"/>
    <mergeCell ref="AC8:AC9"/>
    <mergeCell ref="AE10:AG11"/>
    <mergeCell ref="AH10:AJ11"/>
    <mergeCell ref="A6:A7"/>
    <mergeCell ref="B6:B7"/>
    <mergeCell ref="C6:L7"/>
    <mergeCell ref="M6:O7"/>
    <mergeCell ref="AB6:AB7"/>
    <mergeCell ref="AC6:AC7"/>
    <mergeCell ref="AD6:AD7"/>
    <mergeCell ref="AE6:AG7"/>
    <mergeCell ref="AH6:AJ7"/>
    <mergeCell ref="B1:AJ1"/>
    <mergeCell ref="B2:AJ2"/>
    <mergeCell ref="B4:B5"/>
    <mergeCell ref="C4:O5"/>
    <mergeCell ref="P4:R5"/>
    <mergeCell ref="S4:U5"/>
    <mergeCell ref="V4:X5"/>
    <mergeCell ref="Y4:AA5"/>
    <mergeCell ref="AB4:AD5"/>
    <mergeCell ref="AE4:AG5"/>
    <mergeCell ref="AH4:AJ5"/>
  </mergeCells>
  <dataValidations count="1">
    <dataValidation type="list" allowBlank="1" showInputMessage="1" showErrorMessage="1" sqref="AH117 AH98 AH155 AJ136 AJ79 AH79 AH60 AJ60 AJ22 AJ155 AH136 AJ41 AJ98 AJ117 AH41 AH22" xr:uid="{277B5C84-7891-4EBC-9732-5BB7B2512997}">
      <formula1>"0,1,2,3"</formula1>
    </dataValidation>
  </dataValidations>
  <printOptions horizontalCentered="1"/>
  <pageMargins left="0.39370078740157483" right="0.35433070866141736" top="0.19685039370078741" bottom="0.19685039370078741" header="0" footer="0"/>
  <pageSetup paperSize="9" orientation="portrait" horizontalDpi="300" verticalDpi="300" r:id="rId1"/>
  <headerFooter alignWithMargins="0"/>
  <rowBreaks count="2" manualBreakCount="2">
    <brk id="59" max="16383" man="1"/>
    <brk id="11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D66F3-6BE9-42F2-8104-CC12458E74C0}">
  <sheetPr>
    <tabColor rgb="FF92D050"/>
    <pageSetUpPr fitToPage="1"/>
  </sheetPr>
  <dimension ref="A1:AE35"/>
  <sheetViews>
    <sheetView topLeftCell="A13" workbookViewId="0">
      <selection activeCell="L21" sqref="L21"/>
    </sheetView>
  </sheetViews>
  <sheetFormatPr defaultColWidth="8.81640625" defaultRowHeight="11.5" x14ac:dyDescent="0.25"/>
  <cols>
    <col min="1" max="1" width="9.1796875" style="42" customWidth="1"/>
    <col min="2" max="2" width="4.7265625" style="113" customWidth="1"/>
    <col min="3" max="3" width="3" style="42" customWidth="1"/>
    <col min="4" max="4" width="15.7265625" style="118" customWidth="1"/>
    <col min="5" max="5" width="4.7265625" style="135" customWidth="1"/>
    <col min="6" max="6" width="15.7265625" style="118" customWidth="1"/>
    <col min="7" max="7" width="4.7265625" style="119" customWidth="1"/>
    <col min="8" max="8" width="15.7265625" style="120" customWidth="1"/>
    <col min="9" max="9" width="4.7265625" style="119" customWidth="1"/>
    <col min="10" max="10" width="15.7265625" style="118" customWidth="1"/>
    <col min="11" max="11" width="4.7265625" style="119" customWidth="1"/>
    <col min="12" max="12" width="15.7265625" style="120" customWidth="1"/>
    <col min="13" max="13" width="4.7265625" style="119" customWidth="1"/>
    <col min="14" max="16384" width="8.81640625" style="42"/>
  </cols>
  <sheetData>
    <row r="1" spans="1:31" ht="12.75" customHeight="1" x14ac:dyDescent="0.25">
      <c r="A1" s="112" t="s">
        <v>11</v>
      </c>
      <c r="C1" s="323" t="str">
        <f>[3]Prijave!A1</f>
        <v>NAZIV TEKMOVANJA</v>
      </c>
      <c r="D1" s="324"/>
      <c r="E1" s="324"/>
      <c r="F1" s="324"/>
      <c r="G1" s="324"/>
      <c r="H1" s="324"/>
      <c r="I1" s="324"/>
      <c r="J1" s="324"/>
      <c r="K1" s="324"/>
      <c r="L1" s="324"/>
      <c r="M1" s="325"/>
      <c r="N1" s="82"/>
      <c r="O1" s="82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5"/>
    </row>
    <row r="2" spans="1:31" ht="13.5" customHeight="1" thickBot="1" x14ac:dyDescent="0.3">
      <c r="A2" s="42">
        <v>16</v>
      </c>
      <c r="C2" s="452" t="str">
        <f>[3]Prijave!D3 &amp; " - Finalna skupina "</f>
        <v xml:space="preserve">U15 DEČKI - Finalna skupina </v>
      </c>
      <c r="D2" s="453"/>
      <c r="E2" s="453"/>
      <c r="F2" s="453"/>
      <c r="G2" s="453"/>
      <c r="H2" s="453"/>
      <c r="I2" s="453"/>
      <c r="J2" s="453"/>
      <c r="K2" s="453"/>
      <c r="L2" s="453"/>
      <c r="M2" s="454"/>
    </row>
    <row r="4" spans="1:31" ht="12.75" customHeight="1" x14ac:dyDescent="0.25">
      <c r="A4" s="113" t="s">
        <v>91</v>
      </c>
      <c r="B4" s="455">
        <v>1</v>
      </c>
      <c r="C4" s="456">
        <v>1</v>
      </c>
      <c r="D4" s="116" t="str">
        <f>IF((B4=""),"",VLOOKUP(B4,[3]Prijave!$C$6:$E$100,2))</f>
        <v>MAČEK MAKS</v>
      </c>
      <c r="E4" s="117"/>
      <c r="K4" s="121"/>
      <c r="L4" s="122"/>
      <c r="M4" s="121"/>
    </row>
    <row r="5" spans="1:31" ht="12.75" customHeight="1" x14ac:dyDescent="0.3">
      <c r="A5" s="42" t="s">
        <v>92</v>
      </c>
      <c r="B5" s="455"/>
      <c r="C5" s="456"/>
      <c r="D5" s="123" t="s">
        <v>93</v>
      </c>
      <c r="E5" s="124" t="str">
        <f>IF((B4=""),"","("&amp;UPPER(VLOOKUP(B4,[3]Prijave!$C$6:$E$100,3))&amp;")")</f>
        <v>(LOG)</v>
      </c>
      <c r="F5" s="125" t="str">
        <f>IF((E6=""),"",VLOOKUP(E6,[3]Prijave!$C$6:$E$100,2))</f>
        <v>MAČEK MAKS</v>
      </c>
      <c r="G5" s="126"/>
      <c r="K5" s="121"/>
      <c r="L5" s="122"/>
      <c r="M5" s="121"/>
    </row>
    <row r="6" spans="1:31" ht="12.75" customHeight="1" x14ac:dyDescent="0.25">
      <c r="A6" s="42" t="s">
        <v>94</v>
      </c>
      <c r="B6" s="455">
        <v>23</v>
      </c>
      <c r="C6" s="456">
        <v>2</v>
      </c>
      <c r="D6" s="116" t="str">
        <f>IF((B6=""),"",VLOOKUP(B6,[3]Prijave!$C$6:$E$100,2))</f>
        <v xml:space="preserve">TUTTA TIBOR </v>
      </c>
      <c r="E6" s="127">
        <v>1</v>
      </c>
      <c r="F6" s="128" t="s">
        <v>273</v>
      </c>
      <c r="G6" s="129" t="str">
        <f>IF((E6=""),"","("&amp;UPPER(VLOOKUP(E6,[3]Prijave!$C$6:$E$100,3))&amp;")")</f>
        <v>(LOG)</v>
      </c>
      <c r="K6" s="121"/>
      <c r="L6" s="122"/>
      <c r="M6" s="121"/>
    </row>
    <row r="7" spans="1:31" ht="13.5" customHeight="1" x14ac:dyDescent="0.3">
      <c r="B7" s="455"/>
      <c r="C7" s="456"/>
      <c r="D7" s="123"/>
      <c r="E7" s="130" t="str">
        <f>IF((B6=""),"","("&amp;UPPER(VLOOKUP(B6,[3]Prijave!$C$6:$E$100,3))&amp;")")</f>
        <v>(VES)</v>
      </c>
      <c r="G7" s="131"/>
      <c r="H7" s="125" t="str">
        <f>IF((G8=""),"",VLOOKUP(G8,[3]Prijave!$C$6:$E$100,2))</f>
        <v>MAČEK MAKS</v>
      </c>
      <c r="I7" s="126"/>
      <c r="K7" s="121"/>
      <c r="L7" s="122"/>
      <c r="M7" s="121"/>
    </row>
    <row r="8" spans="1:31" x14ac:dyDescent="0.25">
      <c r="A8" s="42" t="s">
        <v>26</v>
      </c>
      <c r="B8" s="455">
        <v>7</v>
      </c>
      <c r="C8" s="456">
        <v>3</v>
      </c>
      <c r="D8" s="116" t="str">
        <f>IF((B8=""),"",VLOOKUP(B8,[3]Prijave!$C$6:$E$100,2))</f>
        <v xml:space="preserve">ZRNIČ JAVID </v>
      </c>
      <c r="E8" s="117"/>
      <c r="G8" s="132">
        <v>1</v>
      </c>
      <c r="H8" s="128" t="s">
        <v>273</v>
      </c>
      <c r="I8" s="129" t="str">
        <f>IF((G8=""),"","("&amp;UPPER(VLOOKUP(G8,[3]Prijave!$C$6:$E$100,3))&amp;")")</f>
        <v>(LOG)</v>
      </c>
    </row>
    <row r="9" spans="1:31" x14ac:dyDescent="0.25">
      <c r="B9" s="455"/>
      <c r="C9" s="456"/>
      <c r="E9" s="124" t="str">
        <f>IF((B8=""),"","("&amp;UPPER(VLOOKUP(B8,[3]Prijave!$C$6:$E$100,3))&amp;")")</f>
        <v>(B2)</v>
      </c>
      <c r="F9" s="125" t="str">
        <f>IF((E10=""),"",VLOOKUP(E10,[3]Prijave!$C$6:$E$100,2))</f>
        <v xml:space="preserve">POVŠE JAKOB </v>
      </c>
      <c r="G9" s="133"/>
      <c r="I9" s="131"/>
    </row>
    <row r="10" spans="1:31" x14ac:dyDescent="0.25">
      <c r="A10" s="42" t="s">
        <v>95</v>
      </c>
      <c r="B10" s="455">
        <v>28</v>
      </c>
      <c r="C10" s="456">
        <v>4</v>
      </c>
      <c r="D10" s="116" t="str">
        <f>IF((B10=""),"",VLOOKUP(B10,[3]Prijave!$C$6:$E$100,2))</f>
        <v xml:space="preserve">POVŠE JAKOB </v>
      </c>
      <c r="E10" s="132">
        <v>28</v>
      </c>
      <c r="F10" s="134" t="s">
        <v>271</v>
      </c>
      <c r="G10" s="135" t="str">
        <f>IF((E10=""),"","("&amp;UPPER(VLOOKUP(E10,[3]Prijave!$C$6:$E$100,3))&amp;")")</f>
        <v>(VES)</v>
      </c>
      <c r="I10" s="131"/>
    </row>
    <row r="11" spans="1:31" ht="12" x14ac:dyDescent="0.3">
      <c r="B11" s="455"/>
      <c r="C11" s="456"/>
      <c r="D11" s="123" t="s">
        <v>96</v>
      </c>
      <c r="E11" s="130" t="str">
        <f>IF((B10=""),"","("&amp;UPPER(VLOOKUP(B10,[3]Prijave!$C$6:$E$100,3))&amp;")")</f>
        <v>(VES)</v>
      </c>
      <c r="I11" s="131"/>
      <c r="J11" s="125" t="str">
        <f>IF((I12=""),"",VLOOKUP(I12,[3]Prijave!$C$6:$E$100,2))</f>
        <v>MAČEK MAKS</v>
      </c>
      <c r="K11" s="126"/>
    </row>
    <row r="12" spans="1:31" x14ac:dyDescent="0.25">
      <c r="A12" s="42" t="s">
        <v>97</v>
      </c>
      <c r="B12" s="455">
        <v>15</v>
      </c>
      <c r="C12" s="456">
        <v>5</v>
      </c>
      <c r="D12" s="116" t="str">
        <f>IF((B12=""),"",VLOOKUP(B12,[3]Prijave!$C$6:$E$100,2))</f>
        <v xml:space="preserve">ROGELJ AŽBE </v>
      </c>
      <c r="E12" s="117"/>
      <c r="I12" s="132">
        <v>1</v>
      </c>
      <c r="J12" s="128" t="s">
        <v>271</v>
      </c>
      <c r="K12" s="129" t="str">
        <f>IF((I12=""),"","("&amp;UPPER(VLOOKUP(I12,[3]Prijave!$C$6:$E$100,3))&amp;")")</f>
        <v>(LOG)</v>
      </c>
    </row>
    <row r="13" spans="1:31" ht="12" x14ac:dyDescent="0.3">
      <c r="B13" s="455"/>
      <c r="C13" s="456"/>
      <c r="D13" s="123" t="s">
        <v>96</v>
      </c>
      <c r="E13" s="124" t="str">
        <f>IF((B12=""),"","("&amp;UPPER(VLOOKUP(B12,[3]Prijave!$C$6:$E$100,3))&amp;")")</f>
        <v>(PRE)</v>
      </c>
      <c r="F13" s="125" t="str">
        <f>IF((E14=""),"",VLOOKUP(E14,[3]Prijave!$C$6:$E$100,2))</f>
        <v xml:space="preserve">ROGELJ AŽBE </v>
      </c>
      <c r="G13" s="126"/>
      <c r="I13" s="131"/>
      <c r="K13" s="131"/>
    </row>
    <row r="14" spans="1:31" x14ac:dyDescent="0.25">
      <c r="A14" s="42" t="s">
        <v>98</v>
      </c>
      <c r="B14" s="455">
        <v>11</v>
      </c>
      <c r="C14" s="456">
        <v>6</v>
      </c>
      <c r="D14" s="116" t="str">
        <f>IF((B14=""),"",VLOOKUP(B14,[3]Prijave!$C$6:$E$100,2))</f>
        <v xml:space="preserve">GODEC MATEJ JAKOB </v>
      </c>
      <c r="E14" s="127">
        <v>15</v>
      </c>
      <c r="F14" s="128" t="s">
        <v>271</v>
      </c>
      <c r="G14" s="129" t="str">
        <f>IF((E14=""),"","("&amp;UPPER(VLOOKUP(E14,[3]Prijave!$C$6:$E$100,3))&amp;")")</f>
        <v>(PRE)</v>
      </c>
      <c r="I14" s="131"/>
      <c r="K14" s="131"/>
    </row>
    <row r="15" spans="1:31" ht="12" x14ac:dyDescent="0.3">
      <c r="B15" s="455"/>
      <c r="C15" s="456"/>
      <c r="D15" s="123"/>
      <c r="E15" s="130" t="str">
        <f>IF((B14=""),"","("&amp;UPPER(VLOOKUP(B14,[3]Prijave!$C$6:$E$100,3))&amp;")")</f>
        <v>(VES)</v>
      </c>
      <c r="G15" s="131"/>
      <c r="H15" s="125" t="str">
        <f>IF((G16=""),"",VLOOKUP(G16,[3]Prijave!$C$6:$E$100,2))</f>
        <v xml:space="preserve">KOŠIR LUKAS </v>
      </c>
      <c r="I15" s="133"/>
      <c r="K15" s="131"/>
    </row>
    <row r="16" spans="1:31" x14ac:dyDescent="0.25">
      <c r="A16" s="42" t="s">
        <v>99</v>
      </c>
      <c r="B16" s="455">
        <v>21</v>
      </c>
      <c r="C16" s="456">
        <v>7</v>
      </c>
      <c r="D16" s="116" t="str">
        <f>IF((B16=""),"",VLOOKUP(B16,[3]Prijave!$C$6:$E$100,2))</f>
        <v xml:space="preserve">DOLENC NIKOLA </v>
      </c>
      <c r="E16" s="117"/>
      <c r="G16" s="132">
        <v>12</v>
      </c>
      <c r="H16" s="134" t="s">
        <v>272</v>
      </c>
      <c r="I16" s="135" t="str">
        <f>IF((G16=""),"","("&amp;UPPER(VLOOKUP(G16,[3]Prijave!$C$6:$E$100,3))&amp;")")</f>
        <v>(ŠD SU)</v>
      </c>
      <c r="K16" s="131"/>
    </row>
    <row r="17" spans="1:13" x14ac:dyDescent="0.25">
      <c r="B17" s="455"/>
      <c r="C17" s="456"/>
      <c r="E17" s="124" t="str">
        <f>IF((B16=""),"","("&amp;UPPER(VLOOKUP(B16,[3]Prijave!$C$6:$E$100,3))&amp;")")</f>
        <v>(RAK)</v>
      </c>
      <c r="F17" s="125" t="str">
        <f>IF((E18=""),"",VLOOKUP(E18,[3]Prijave!$C$6:$E$100,2))</f>
        <v xml:space="preserve">KOŠIR LUKAS </v>
      </c>
      <c r="G17" s="133"/>
      <c r="K17" s="131"/>
    </row>
    <row r="18" spans="1:13" x14ac:dyDescent="0.25">
      <c r="A18" s="42" t="s">
        <v>100</v>
      </c>
      <c r="B18" s="455">
        <v>12</v>
      </c>
      <c r="C18" s="456">
        <v>8</v>
      </c>
      <c r="D18" s="116" t="str">
        <f>IF((B18=""),"",VLOOKUP(B18,[3]Prijave!$C$6:$E$100,2))</f>
        <v xml:space="preserve">KOŠIR LUKAS </v>
      </c>
      <c r="E18" s="132">
        <v>12</v>
      </c>
      <c r="F18" s="134"/>
      <c r="G18" s="135" t="str">
        <f>IF((E18=""),"","("&amp;UPPER(VLOOKUP(E18,[3]Prijave!$C$6:$E$100,3))&amp;")")</f>
        <v>(ŠD SU)</v>
      </c>
      <c r="K18" s="131"/>
    </row>
    <row r="19" spans="1:13" ht="12" x14ac:dyDescent="0.3">
      <c r="B19" s="455"/>
      <c r="C19" s="456"/>
      <c r="D19" s="123" t="s">
        <v>101</v>
      </c>
      <c r="E19" s="130" t="str">
        <f>IF((B18=""),"","("&amp;UPPER(VLOOKUP(B18,[3]Prijave!$C$6:$E$100,3))&amp;")")</f>
        <v>(ŠD SU)</v>
      </c>
      <c r="K19" s="131"/>
      <c r="L19" s="125" t="str">
        <f>IF((K20=""),"",VLOOKUP(K20,[3]Prijave!$C$6:$E$100,2))</f>
        <v xml:space="preserve">MALIC TIJAN </v>
      </c>
      <c r="M19" s="126"/>
    </row>
    <row r="20" spans="1:13" x14ac:dyDescent="0.25">
      <c r="A20" s="42" t="s">
        <v>102</v>
      </c>
      <c r="B20" s="455">
        <v>8</v>
      </c>
      <c r="C20" s="456">
        <v>9</v>
      </c>
      <c r="D20" s="116" t="str">
        <f>IF((B20=""),"",VLOOKUP(B20,[3]Prijave!$C$6:$E$100,2))</f>
        <v xml:space="preserve">MALIC TIJAN </v>
      </c>
      <c r="E20" s="117"/>
      <c r="K20" s="132">
        <v>8</v>
      </c>
      <c r="L20" s="128" t="s">
        <v>279</v>
      </c>
      <c r="M20" s="136" t="str">
        <f>IF((K20=""),"","("&amp;UPPER(VLOOKUP(K20,[3]Prijave!$C$6:$E$100,3))&amp;")")</f>
        <v>(LOG)</v>
      </c>
    </row>
    <row r="21" spans="1:13" ht="12" x14ac:dyDescent="0.3">
      <c r="B21" s="455"/>
      <c r="C21" s="456"/>
      <c r="D21" s="123" t="s">
        <v>101</v>
      </c>
      <c r="E21" s="124" t="str">
        <f>IF((B20=""),"","("&amp;UPPER(VLOOKUP(B20,[3]Prijave!$C$6:$E$100,3))&amp;")")</f>
        <v>(LOG)</v>
      </c>
      <c r="F21" s="125" t="str">
        <f>IF((E22=""),"",VLOOKUP(E22,[3]Prijave!$C$6:$E$100,2))</f>
        <v xml:space="preserve">MALIC TIJAN </v>
      </c>
      <c r="G21" s="126"/>
      <c r="K21" s="131"/>
      <c r="M21" s="135"/>
    </row>
    <row r="22" spans="1:13" x14ac:dyDescent="0.25">
      <c r="A22" s="42" t="s">
        <v>103</v>
      </c>
      <c r="B22" s="455">
        <v>17</v>
      </c>
      <c r="C22" s="456">
        <v>10</v>
      </c>
      <c r="D22" s="116" t="str">
        <f>IF((B22=""),"",VLOOKUP(B22,[3]Prijave!$C$6:$E$100,2))</f>
        <v xml:space="preserve">ADAM TILEN </v>
      </c>
      <c r="E22" s="127">
        <v>8</v>
      </c>
      <c r="F22" s="128" t="s">
        <v>271</v>
      </c>
      <c r="G22" s="129" t="str">
        <f>IF((E22=""),"","("&amp;UPPER(VLOOKUP(E22,[3]Prijave!$C$6:$E$100,3))&amp;")")</f>
        <v>(LOG)</v>
      </c>
      <c r="K22" s="131"/>
      <c r="M22" s="135"/>
    </row>
    <row r="23" spans="1:13" ht="12" x14ac:dyDescent="0.3">
      <c r="B23" s="455"/>
      <c r="C23" s="456"/>
      <c r="D23" s="123"/>
      <c r="E23" s="130" t="str">
        <f>IF((B22=""),"","("&amp;UPPER(VLOOKUP(B22,[3]Prijave!$C$6:$E$100,3))&amp;")")</f>
        <v>(LJUBNO)</v>
      </c>
      <c r="G23" s="131"/>
      <c r="H23" s="125" t="str">
        <f>IF((G24=""),"",VLOOKUP(G24,[3]Prijave!$C$6:$E$100,2))</f>
        <v xml:space="preserve">MALIC TIJAN </v>
      </c>
      <c r="I23" s="126"/>
      <c r="K23" s="131"/>
      <c r="M23" s="135"/>
    </row>
    <row r="24" spans="1:13" x14ac:dyDescent="0.25">
      <c r="A24" s="42" t="s">
        <v>104</v>
      </c>
      <c r="B24" s="455">
        <v>14</v>
      </c>
      <c r="C24" s="456">
        <v>11</v>
      </c>
      <c r="D24" s="116" t="str">
        <f>IF((B24=""),"",VLOOKUP(B24,[3]Prijave!$C$6:$E$100,2))</f>
        <v xml:space="preserve">JUSTIN LOVRO </v>
      </c>
      <c r="E24" s="117"/>
      <c r="G24" s="132">
        <v>8</v>
      </c>
      <c r="H24" s="128" t="s">
        <v>271</v>
      </c>
      <c r="I24" s="129" t="str">
        <f>IF((G24=""),"","("&amp;UPPER(VLOOKUP(G24,[3]Prijave!$C$6:$E$100,3))&amp;")")</f>
        <v>(LOG)</v>
      </c>
      <c r="K24" s="131"/>
      <c r="M24" s="135"/>
    </row>
    <row r="25" spans="1:13" x14ac:dyDescent="0.25">
      <c r="B25" s="455"/>
      <c r="C25" s="456"/>
      <c r="E25" s="124" t="str">
        <f>IF((B24=""),"","("&amp;UPPER(VLOOKUP(B24,[3]Prijave!$C$6:$E$100,3))&amp;")")</f>
        <v>(LOG)</v>
      </c>
      <c r="F25" s="125" t="str">
        <f>IF((E26=""),"",VLOOKUP(E26,[3]Prijave!$C$6:$E$100,2))</f>
        <v xml:space="preserve">RUS TIM </v>
      </c>
      <c r="G25" s="133"/>
      <c r="I25" s="131"/>
      <c r="K25" s="131"/>
      <c r="M25" s="135"/>
    </row>
    <row r="26" spans="1:13" x14ac:dyDescent="0.25">
      <c r="A26" s="42" t="s">
        <v>105</v>
      </c>
      <c r="B26" s="455">
        <v>19</v>
      </c>
      <c r="C26" s="456">
        <v>12</v>
      </c>
      <c r="D26" s="116" t="str">
        <f>IF((B26=""),"",VLOOKUP(B26,[3]Prijave!$C$6:$E$100,2))</f>
        <v xml:space="preserve">RUS TIM </v>
      </c>
      <c r="E26" s="132">
        <v>19</v>
      </c>
      <c r="F26" s="134" t="s">
        <v>272</v>
      </c>
      <c r="G26" s="135" t="str">
        <f>IF((E26=""),"","("&amp;UPPER(VLOOKUP(E26,[3]Prijave!$C$6:$E$100,3))&amp;")")</f>
        <v>(KRKA)</v>
      </c>
      <c r="I26" s="131"/>
      <c r="K26" s="131"/>
      <c r="M26" s="135"/>
    </row>
    <row r="27" spans="1:13" ht="12" x14ac:dyDescent="0.3">
      <c r="B27" s="455"/>
      <c r="C27" s="456"/>
      <c r="D27" s="123" t="s">
        <v>96</v>
      </c>
      <c r="E27" s="130" t="str">
        <f>IF((B26=""),"","("&amp;UPPER(VLOOKUP(B26,[3]Prijave!$C$6:$E$100,3))&amp;")")</f>
        <v>(KRKA)</v>
      </c>
      <c r="I27" s="131"/>
      <c r="J27" s="125" t="str">
        <f>IF((I28=""),"",VLOOKUP(I28,[3]Prijave!$C$6:$E$100,2))</f>
        <v xml:space="preserve">MALIC TIJAN </v>
      </c>
      <c r="K27" s="133"/>
      <c r="M27" s="135"/>
    </row>
    <row r="28" spans="1:13" x14ac:dyDescent="0.25">
      <c r="A28" s="42" t="s">
        <v>106</v>
      </c>
      <c r="B28" s="455">
        <v>22</v>
      </c>
      <c r="C28" s="456">
        <v>13</v>
      </c>
      <c r="D28" s="116" t="str">
        <f>IF((B28=""),"",VLOOKUP(B28,[3]Prijave!$C$6:$E$100,2))</f>
        <v xml:space="preserve">MALENŠEK NEJC </v>
      </c>
      <c r="E28" s="117"/>
      <c r="I28" s="132">
        <v>8</v>
      </c>
      <c r="J28" s="128" t="s">
        <v>273</v>
      </c>
      <c r="K28" s="135" t="str">
        <f>IF((I28=""),"","("&amp;UPPER(VLOOKUP(I28,[3]Prijave!$C$6:$E$100,3))&amp;")")</f>
        <v>(LOG)</v>
      </c>
      <c r="M28" s="135"/>
    </row>
    <row r="29" spans="1:13" ht="12" x14ac:dyDescent="0.3">
      <c r="B29" s="455"/>
      <c r="C29" s="456"/>
      <c r="D29" s="123" t="s">
        <v>96</v>
      </c>
      <c r="E29" s="124" t="str">
        <f>IF((B28=""),"","("&amp;UPPER(VLOOKUP(B28,[3]Prijave!$C$6:$E$100,3))&amp;")")</f>
        <v>(ŠD SU)</v>
      </c>
      <c r="F29" s="125" t="str">
        <f>IF((E30=""),"",VLOOKUP(E30,[3]Prijave!$C$6:$E$100,2))</f>
        <v xml:space="preserve">MALENŠEK NEJC </v>
      </c>
      <c r="G29" s="126"/>
      <c r="I29" s="131"/>
      <c r="M29" s="135"/>
    </row>
    <row r="30" spans="1:13" x14ac:dyDescent="0.25">
      <c r="A30" s="42" t="s">
        <v>107</v>
      </c>
      <c r="B30" s="455">
        <v>3</v>
      </c>
      <c r="C30" s="456">
        <v>14</v>
      </c>
      <c r="D30" s="116" t="str">
        <f>IF((B30=""),"",VLOOKUP(B30,[3]Prijave!$C$6:$E$100,2))</f>
        <v>MIHELIČ ŽIGA</v>
      </c>
      <c r="E30" s="127">
        <v>22</v>
      </c>
      <c r="F30" s="128" t="s">
        <v>271</v>
      </c>
      <c r="G30" s="129" t="str">
        <f>IF((E30=""),"","("&amp;UPPER(VLOOKUP(E30,[3]Prijave!$C$6:$E$100,3))&amp;")")</f>
        <v>(ŠD SU)</v>
      </c>
      <c r="I30" s="131"/>
      <c r="M30" s="135"/>
    </row>
    <row r="31" spans="1:13" ht="12" x14ac:dyDescent="0.3">
      <c r="B31" s="455"/>
      <c r="C31" s="456"/>
      <c r="D31" s="123"/>
      <c r="E31" s="130" t="str">
        <f>IF((B30=""),"","("&amp;UPPER(VLOOKUP(B30,[3]Prijave!$C$6:$E$100,3))&amp;")")</f>
        <v>(VES)</v>
      </c>
      <c r="G31" s="131"/>
      <c r="H31" s="125" t="str">
        <f>IF((G32=""),"",VLOOKUP(G32,[3]Prijave!$C$6:$E$100,2))</f>
        <v>TIRAN LOVRO</v>
      </c>
      <c r="I31" s="133"/>
      <c r="M31" s="135"/>
    </row>
    <row r="32" spans="1:13" x14ac:dyDescent="0.25">
      <c r="A32" s="42" t="s">
        <v>108</v>
      </c>
      <c r="B32" s="455">
        <v>27</v>
      </c>
      <c r="C32" s="456">
        <v>15</v>
      </c>
      <c r="D32" s="116" t="str">
        <f>IF((B32=""),"",VLOOKUP(B32,[3]Prijave!$C$6:$E$100,2))</f>
        <v xml:space="preserve">ŠKERBEC GAL </v>
      </c>
      <c r="E32" s="117"/>
      <c r="G32" s="132">
        <v>5</v>
      </c>
      <c r="H32" s="134" t="s">
        <v>272</v>
      </c>
      <c r="I32" s="135" t="str">
        <f>IF((G32=""),"","("&amp;UPPER(VLOOKUP(G32,[3]Prijave!$C$6:$E$100,3))&amp;")")</f>
        <v>(KRKA)</v>
      </c>
      <c r="M32" s="135"/>
    </row>
    <row r="33" spans="1:13" x14ac:dyDescent="0.25">
      <c r="B33" s="455"/>
      <c r="C33" s="456"/>
      <c r="E33" s="124" t="str">
        <f>IF((B32=""),"","("&amp;UPPER(VLOOKUP(B32,[3]Prijave!$C$6:$E$100,3))&amp;")")</f>
        <v>(RAK)</v>
      </c>
      <c r="F33" s="125" t="str">
        <f>IF((E34=""),"",VLOOKUP(E34,[3]Prijave!$C$6:$E$100,2))</f>
        <v>TIRAN LOVRO</v>
      </c>
      <c r="G33" s="133"/>
      <c r="M33" s="135"/>
    </row>
    <row r="34" spans="1:13" x14ac:dyDescent="0.25">
      <c r="A34" s="42" t="s">
        <v>109</v>
      </c>
      <c r="B34" s="455">
        <v>5</v>
      </c>
      <c r="C34" s="456">
        <v>16</v>
      </c>
      <c r="D34" s="116" t="str">
        <f>IF((B34=""),"",VLOOKUP(B34,[3]Prijave!$C$6:$E$100,2))</f>
        <v>TIRAN LOVRO</v>
      </c>
      <c r="E34" s="132">
        <v>5</v>
      </c>
      <c r="F34" s="134" t="s">
        <v>272</v>
      </c>
      <c r="G34" s="135" t="str">
        <f>IF((E34=""),"","("&amp;UPPER(VLOOKUP(E34,[3]Prijave!$C$6:$E$100,3))&amp;")")</f>
        <v>(KRKA)</v>
      </c>
      <c r="M34" s="135"/>
    </row>
    <row r="35" spans="1:13" ht="12" x14ac:dyDescent="0.3">
      <c r="B35" s="455"/>
      <c r="C35" s="456"/>
      <c r="D35" s="123" t="s">
        <v>110</v>
      </c>
      <c r="E35" s="130" t="str">
        <f>IF((B34=""),"","("&amp;UPPER(VLOOKUP(B34,[3]Prijave!$C$6:$E$100,3))&amp;")")</f>
        <v>(KRKA)</v>
      </c>
    </row>
  </sheetData>
  <mergeCells count="34">
    <mergeCell ref="B32:B33"/>
    <mergeCell ref="C32:C33"/>
    <mergeCell ref="B34:B35"/>
    <mergeCell ref="C34:C35"/>
    <mergeCell ref="B26:B27"/>
    <mergeCell ref="C26:C27"/>
    <mergeCell ref="B28:B29"/>
    <mergeCell ref="C28:C29"/>
    <mergeCell ref="B30:B31"/>
    <mergeCell ref="C30:C31"/>
    <mergeCell ref="B20:B21"/>
    <mergeCell ref="C20:C21"/>
    <mergeCell ref="B22:B23"/>
    <mergeCell ref="C22:C23"/>
    <mergeCell ref="B24:B25"/>
    <mergeCell ref="C24:C25"/>
    <mergeCell ref="B14:B15"/>
    <mergeCell ref="C14:C15"/>
    <mergeCell ref="B16:B17"/>
    <mergeCell ref="C16:C17"/>
    <mergeCell ref="B18:B19"/>
    <mergeCell ref="C18:C19"/>
    <mergeCell ref="B8:B9"/>
    <mergeCell ref="C8:C9"/>
    <mergeCell ref="B10:B11"/>
    <mergeCell ref="C10:C11"/>
    <mergeCell ref="B12:B13"/>
    <mergeCell ref="C12:C13"/>
    <mergeCell ref="C1:M1"/>
    <mergeCell ref="C2:M2"/>
    <mergeCell ref="B4:B5"/>
    <mergeCell ref="C4:C5"/>
    <mergeCell ref="B6:B7"/>
    <mergeCell ref="C6:C7"/>
  </mergeCells>
  <printOptions horizontalCentered="1"/>
  <pageMargins left="0.15748031496062992" right="0.15748031496062992" top="0.47244094488188981" bottom="0.51181102362204722" header="0.11811023622047245" footer="0.11811023622047245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25</vt:i4>
      </vt:variant>
      <vt:variant>
        <vt:lpstr>Imenovani obsegi</vt:lpstr>
      </vt:variant>
      <vt:variant>
        <vt:i4>35</vt:i4>
      </vt:variant>
    </vt:vector>
  </HeadingPairs>
  <TitlesOfParts>
    <vt:vector size="60" baseType="lpstr">
      <vt:lpstr>Prijave</vt:lpstr>
      <vt:lpstr>U13 M</vt:lpstr>
      <vt:lpstr>U13 M FIN</vt:lpstr>
      <vt:lpstr>Prijave (2)</vt:lpstr>
      <vt:lpstr>U13 Ž</vt:lpstr>
      <vt:lpstr>U13 Ž FIN</vt:lpstr>
      <vt:lpstr>Prijave (3)</vt:lpstr>
      <vt:lpstr>U15 M</vt:lpstr>
      <vt:lpstr>U15 M FIN</vt:lpstr>
      <vt:lpstr>Prijave (4)</vt:lpstr>
      <vt:lpstr>U15 Ž</vt:lpstr>
      <vt:lpstr>U15 Ž FIN</vt:lpstr>
      <vt:lpstr>Prijave (5)</vt:lpstr>
      <vt:lpstr>U19 M</vt:lpstr>
      <vt:lpstr>U19 M FIN</vt:lpstr>
      <vt:lpstr>U19 Ž</vt:lpstr>
      <vt:lpstr>U7 M</vt:lpstr>
      <vt:lpstr>Prijave (6)</vt:lpstr>
      <vt:lpstr>U9 M</vt:lpstr>
      <vt:lpstr>U9 M FIN</vt:lpstr>
      <vt:lpstr>U9 Ž</vt:lpstr>
      <vt:lpstr>Prijave (7)</vt:lpstr>
      <vt:lpstr>U11 M</vt:lpstr>
      <vt:lpstr>U11 M FIN</vt:lpstr>
      <vt:lpstr>U11Ž</vt:lpstr>
      <vt:lpstr>Prijave!Področje_tiskanja</vt:lpstr>
      <vt:lpstr>'Prijave (2)'!Področje_tiskanja</vt:lpstr>
      <vt:lpstr>'Prijave (3)'!Področje_tiskanja</vt:lpstr>
      <vt:lpstr>'Prijave (4)'!Področje_tiskanja</vt:lpstr>
      <vt:lpstr>'Prijave (5)'!Področje_tiskanja</vt:lpstr>
      <vt:lpstr>'Prijave (6)'!Področje_tiskanja</vt:lpstr>
      <vt:lpstr>'Prijave (7)'!Področje_tiskanja</vt:lpstr>
      <vt:lpstr>'U11 M'!Področje_tiskanja</vt:lpstr>
      <vt:lpstr>'U11 M FIN'!Področje_tiskanja</vt:lpstr>
      <vt:lpstr>'U13 M'!Področje_tiskanja</vt:lpstr>
      <vt:lpstr>'U13 M FIN'!Področje_tiskanja</vt:lpstr>
      <vt:lpstr>'U13 Ž'!Področje_tiskanja</vt:lpstr>
      <vt:lpstr>'U13 Ž FIN'!Področje_tiskanja</vt:lpstr>
      <vt:lpstr>'U15 M'!Področje_tiskanja</vt:lpstr>
      <vt:lpstr>'U15 M FIN'!Področje_tiskanja</vt:lpstr>
      <vt:lpstr>'U15 Ž'!Področje_tiskanja</vt:lpstr>
      <vt:lpstr>'U15 Ž FIN'!Področje_tiskanja</vt:lpstr>
      <vt:lpstr>'U19 M'!Področje_tiskanja</vt:lpstr>
      <vt:lpstr>'U19 M FIN'!Področje_tiskanja</vt:lpstr>
      <vt:lpstr>'U9 M'!Področje_tiskanja</vt:lpstr>
      <vt:lpstr>'U9 M FIN'!Področje_tiskanja</vt:lpstr>
      <vt:lpstr>Prijave!Tiskanje_naslovov</vt:lpstr>
      <vt:lpstr>'Prijave (2)'!Tiskanje_naslovov</vt:lpstr>
      <vt:lpstr>'Prijave (3)'!Tiskanje_naslovov</vt:lpstr>
      <vt:lpstr>'Prijave (4)'!Tiskanje_naslovov</vt:lpstr>
      <vt:lpstr>'Prijave (5)'!Tiskanje_naslovov</vt:lpstr>
      <vt:lpstr>'Prijave (6)'!Tiskanje_naslovov</vt:lpstr>
      <vt:lpstr>'Prijave (7)'!Tiskanje_naslovov</vt:lpstr>
      <vt:lpstr>'U11 M'!Tiskanje_naslovov</vt:lpstr>
      <vt:lpstr>'U13 M'!Tiskanje_naslovov</vt:lpstr>
      <vt:lpstr>'U13 Ž'!Tiskanje_naslovov</vt:lpstr>
      <vt:lpstr>'U15 M'!Tiskanje_naslovov</vt:lpstr>
      <vt:lpstr>'U15 Ž'!Tiskanje_naslovov</vt:lpstr>
      <vt:lpstr>'U19 M'!Tiskanje_naslovov</vt:lpstr>
      <vt:lpstr>'U9 M'!Tiskanje_naslovov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Anina Selak</dc:creator>
  <cp:lastModifiedBy>Anina Selak</cp:lastModifiedBy>
  <dcterms:created xsi:type="dcterms:W3CDTF">2026-05-08T19:38:07Z</dcterms:created>
  <dcterms:modified xsi:type="dcterms:W3CDTF">2026-05-09T18:30:07Z</dcterms:modified>
</cp:coreProperties>
</file>